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585" windowWidth="19440" windowHeight="9495" activeTab="1"/>
  </bookViews>
  <sheets>
    <sheet name="2 TRIMESTRE ENE-JUN 2016" sheetId="6" r:id="rId1"/>
    <sheet name="3 TRIMESTRE ENE-SEP 2016" sheetId="8" r:id="rId2"/>
  </sheets>
  <definedNames>
    <definedName name="_xlnm.Print_Area" localSheetId="0">'2 TRIMESTRE ENE-JUN 2016'!$A$1:$N$145</definedName>
    <definedName name="_xlnm.Print_Area" localSheetId="1">'3 TRIMESTRE ENE-SEP 2016'!$A$1:$N$145</definedName>
    <definedName name="_xlnm.Print_Titles" localSheetId="0">'2 TRIMESTRE ENE-JUN 2016'!$3:$19</definedName>
    <definedName name="_xlnm.Print_Titles" localSheetId="1">'3 TRIMESTRE ENE-SEP 2016'!$3:$19</definedName>
  </definedNames>
  <calcPr calcId="145621"/>
</workbook>
</file>

<file path=xl/calcChain.xml><?xml version="1.0" encoding="utf-8"?>
<calcChain xmlns="http://schemas.openxmlformats.org/spreadsheetml/2006/main">
  <c r="H134" i="8" l="1"/>
  <c r="L134" i="8" s="1"/>
  <c r="H133" i="8"/>
  <c r="L133" i="8" s="1"/>
  <c r="H132" i="8"/>
  <c r="L132" i="8" s="1"/>
  <c r="H131" i="8"/>
  <c r="L131" i="8" s="1"/>
  <c r="H130" i="8"/>
  <c r="L130" i="8" s="1"/>
  <c r="H129" i="8"/>
  <c r="L129" i="8" s="1"/>
  <c r="H128" i="8"/>
  <c r="L128" i="8" s="1"/>
  <c r="L126" i="8" s="1"/>
  <c r="K126" i="8"/>
  <c r="J126" i="8"/>
  <c r="I126" i="8"/>
  <c r="G126" i="8"/>
  <c r="F126" i="8"/>
  <c r="H126" i="8" s="1"/>
  <c r="H121" i="8"/>
  <c r="L121" i="8" s="1"/>
  <c r="H120" i="8"/>
  <c r="L120" i="8" s="1"/>
  <c r="H119" i="8"/>
  <c r="L119" i="8" s="1"/>
  <c r="L117" i="8" s="1"/>
  <c r="K117" i="8"/>
  <c r="J117" i="8"/>
  <c r="I117" i="8"/>
  <c r="G117" i="8"/>
  <c r="F117" i="8"/>
  <c r="H117" i="8" s="1"/>
  <c r="H112" i="8"/>
  <c r="L112" i="8" s="1"/>
  <c r="H111" i="8"/>
  <c r="L111" i="8" s="1"/>
  <c r="H110" i="8"/>
  <c r="L110" i="8" s="1"/>
  <c r="H109" i="8"/>
  <c r="L109" i="8" s="1"/>
  <c r="H108" i="8"/>
  <c r="L108" i="8" s="1"/>
  <c r="H107" i="8"/>
  <c r="L107" i="8" s="1"/>
  <c r="H106" i="8"/>
  <c r="L106" i="8" s="1"/>
  <c r="L104" i="8" s="1"/>
  <c r="K104" i="8"/>
  <c r="J104" i="8"/>
  <c r="I104" i="8"/>
  <c r="G104" i="8"/>
  <c r="F104" i="8"/>
  <c r="H104" i="8" s="1"/>
  <c r="L99" i="8"/>
  <c r="H99" i="8"/>
  <c r="L98" i="8"/>
  <c r="H98" i="8"/>
  <c r="L97" i="8"/>
  <c r="H97" i="8"/>
  <c r="L95" i="8"/>
  <c r="K95" i="8"/>
  <c r="J95" i="8"/>
  <c r="I95" i="8"/>
  <c r="G95" i="8"/>
  <c r="F95" i="8"/>
  <c r="H95" i="8" s="1"/>
  <c r="L90" i="8"/>
  <c r="G90" i="8"/>
  <c r="H89" i="8"/>
  <c r="L89" i="8" s="1"/>
  <c r="H88" i="8"/>
  <c r="L88" i="8" s="1"/>
  <c r="L87" i="8"/>
  <c r="G87" i="8"/>
  <c r="H86" i="8"/>
  <c r="L86" i="8" s="1"/>
  <c r="H85" i="8"/>
  <c r="L85" i="8" s="1"/>
  <c r="L84" i="8"/>
  <c r="L83" i="8"/>
  <c r="H83" i="8"/>
  <c r="L82" i="8"/>
  <c r="G82" i="8"/>
  <c r="K80" i="8"/>
  <c r="J80" i="8"/>
  <c r="I80" i="8"/>
  <c r="G80" i="8"/>
  <c r="F80" i="8"/>
  <c r="H80" i="8" s="1"/>
  <c r="H75" i="8"/>
  <c r="L75" i="8" s="1"/>
  <c r="H74" i="8"/>
  <c r="L74" i="8" s="1"/>
  <c r="H73" i="8"/>
  <c r="L73" i="8" s="1"/>
  <c r="H72" i="8"/>
  <c r="L72" i="8" s="1"/>
  <c r="L71" i="8"/>
  <c r="G71" i="8"/>
  <c r="H70" i="8"/>
  <c r="L70" i="8" s="1"/>
  <c r="H69" i="8"/>
  <c r="L69" i="8" s="1"/>
  <c r="H68" i="8"/>
  <c r="L68" i="8" s="1"/>
  <c r="H67" i="8"/>
  <c r="L67" i="8" s="1"/>
  <c r="L64" i="8" s="1"/>
  <c r="K64" i="8"/>
  <c r="J64" i="8"/>
  <c r="I64" i="8"/>
  <c r="G64" i="8"/>
  <c r="F64" i="8"/>
  <c r="H64" i="8" s="1"/>
  <c r="L59" i="8"/>
  <c r="G59" i="8"/>
  <c r="L58" i="8"/>
  <c r="G58" i="8"/>
  <c r="L57" i="8"/>
  <c r="G57" i="8"/>
  <c r="L56" i="8"/>
  <c r="G56" i="8"/>
  <c r="L55" i="8"/>
  <c r="G55" i="8"/>
  <c r="L54" i="8"/>
  <c r="G54" i="8"/>
  <c r="L53" i="8"/>
  <c r="G53" i="8"/>
  <c r="L52" i="8"/>
  <c r="G52" i="8"/>
  <c r="L51" i="8"/>
  <c r="G51" i="8"/>
  <c r="L49" i="8"/>
  <c r="K49" i="8"/>
  <c r="J49" i="8"/>
  <c r="I49" i="8"/>
  <c r="G49" i="8"/>
  <c r="F49" i="8"/>
  <c r="H49" i="8" s="1"/>
  <c r="H44" i="8"/>
  <c r="L44" i="8" s="1"/>
  <c r="H43" i="8"/>
  <c r="L43" i="8" s="1"/>
  <c r="L42" i="8"/>
  <c r="G42" i="8"/>
  <c r="H41" i="8"/>
  <c r="L41" i="8" s="1"/>
  <c r="L40" i="8"/>
  <c r="G40" i="8"/>
  <c r="L39" i="8"/>
  <c r="G39" i="8"/>
  <c r="H38" i="8"/>
  <c r="L38" i="8" s="1"/>
  <c r="H37" i="8"/>
  <c r="L37" i="8" s="1"/>
  <c r="L34" i="8" s="1"/>
  <c r="L36" i="8"/>
  <c r="G36" i="8"/>
  <c r="K34" i="8"/>
  <c r="J34" i="8"/>
  <c r="I34" i="8"/>
  <c r="G34" i="8"/>
  <c r="F34" i="8"/>
  <c r="H34" i="8" s="1"/>
  <c r="L29" i="8"/>
  <c r="H29" i="8"/>
  <c r="L28" i="8"/>
  <c r="H28" i="8"/>
  <c r="L27" i="8"/>
  <c r="G27" i="8"/>
  <c r="L26" i="8"/>
  <c r="H26" i="8"/>
  <c r="L25" i="8"/>
  <c r="H25" i="8"/>
  <c r="L24" i="8"/>
  <c r="H24" i="8"/>
  <c r="L23" i="8"/>
  <c r="H23" i="8"/>
  <c r="L21" i="8"/>
  <c r="K21" i="8"/>
  <c r="K136" i="8" s="1"/>
  <c r="J21" i="8"/>
  <c r="J136" i="8" s="1"/>
  <c r="I21" i="8"/>
  <c r="I136" i="8" s="1"/>
  <c r="G21" i="8"/>
  <c r="G136" i="8" s="1"/>
  <c r="F21" i="8"/>
  <c r="F136" i="8" s="1"/>
  <c r="L136" i="8" l="1"/>
  <c r="L80" i="8"/>
  <c r="H21" i="8"/>
  <c r="H136" i="8" s="1"/>
  <c r="H82" i="6" l="1"/>
  <c r="G90" i="6"/>
  <c r="G87" i="6"/>
  <c r="H87" i="6"/>
  <c r="G82" i="6"/>
  <c r="G71" i="6"/>
  <c r="K51" i="6"/>
  <c r="J51" i="6"/>
  <c r="K59" i="6"/>
  <c r="J59" i="6"/>
  <c r="I59" i="6"/>
  <c r="K55" i="6"/>
  <c r="J55" i="6"/>
  <c r="I55" i="6"/>
  <c r="K54" i="6"/>
  <c r="J54" i="6"/>
  <c r="I54" i="6"/>
  <c r="K53" i="6"/>
  <c r="J53" i="6"/>
  <c r="I53" i="6"/>
  <c r="I51" i="6"/>
  <c r="H53" i="6"/>
  <c r="H51" i="6"/>
  <c r="G55" i="6"/>
  <c r="H55" i="6"/>
  <c r="G54" i="6"/>
  <c r="H54" i="6"/>
  <c r="G53" i="6"/>
  <c r="L34" i="6"/>
  <c r="K34" i="6"/>
  <c r="J34" i="6"/>
  <c r="I34" i="6"/>
  <c r="K44" i="6"/>
  <c r="J44" i="6"/>
  <c r="I44" i="6"/>
  <c r="K40" i="6"/>
  <c r="J40" i="6"/>
  <c r="I40" i="6"/>
  <c r="K39" i="6"/>
  <c r="J39" i="6"/>
  <c r="I39" i="6"/>
  <c r="K36" i="6"/>
  <c r="J36" i="6"/>
  <c r="I36" i="6"/>
  <c r="I25" i="6"/>
  <c r="J25" i="6"/>
  <c r="K29" i="6"/>
  <c r="J29" i="6"/>
  <c r="I29" i="6"/>
  <c r="K27" i="6"/>
  <c r="I27" i="6"/>
  <c r="J27" i="6"/>
  <c r="K26" i="6"/>
  <c r="J26" i="6"/>
  <c r="I26" i="6"/>
  <c r="K25" i="6"/>
  <c r="K24" i="6"/>
  <c r="J24" i="6"/>
  <c r="I24" i="6"/>
  <c r="H42" i="6"/>
  <c r="G42" i="6"/>
  <c r="H44" i="6"/>
  <c r="H40" i="6"/>
  <c r="H36" i="6"/>
  <c r="H39" i="6"/>
  <c r="G36" i="6"/>
  <c r="J21" i="6" l="1"/>
  <c r="K21" i="6"/>
  <c r="L55" i="6" l="1"/>
  <c r="H23" i="6" l="1"/>
  <c r="H24" i="6"/>
  <c r="H25" i="6"/>
  <c r="H26" i="6"/>
  <c r="H27" i="6"/>
  <c r="H28" i="6"/>
  <c r="H29" i="6"/>
  <c r="L23" i="6" l="1"/>
  <c r="F21" i="6"/>
  <c r="H134" i="6" l="1"/>
  <c r="L134" i="6" s="1"/>
  <c r="H133" i="6"/>
  <c r="L133" i="6" s="1"/>
  <c r="H132" i="6"/>
  <c r="L132" i="6" s="1"/>
  <c r="H131" i="6"/>
  <c r="L131" i="6" s="1"/>
  <c r="H130" i="6"/>
  <c r="L130" i="6" s="1"/>
  <c r="H129" i="6"/>
  <c r="L129" i="6" s="1"/>
  <c r="H128" i="6"/>
  <c r="L128" i="6" s="1"/>
  <c r="L126" i="6" s="1"/>
  <c r="K126" i="6"/>
  <c r="J126" i="6"/>
  <c r="I126" i="6"/>
  <c r="G126" i="6"/>
  <c r="F126" i="6"/>
  <c r="L121" i="6"/>
  <c r="H121" i="6"/>
  <c r="L120" i="6"/>
  <c r="H120" i="6"/>
  <c r="L119" i="6"/>
  <c r="H119" i="6"/>
  <c r="L117" i="6"/>
  <c r="K117" i="6"/>
  <c r="J117" i="6"/>
  <c r="I117" i="6"/>
  <c r="G117" i="6"/>
  <c r="F117" i="6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6" i="6"/>
  <c r="L106" i="6" s="1"/>
  <c r="K104" i="6"/>
  <c r="J104" i="6"/>
  <c r="I104" i="6"/>
  <c r="G104" i="6"/>
  <c r="F104" i="6"/>
  <c r="L99" i="6"/>
  <c r="H99" i="6"/>
  <c r="L98" i="6"/>
  <c r="H98" i="6"/>
  <c r="L97" i="6"/>
  <c r="L95" i="6" s="1"/>
  <c r="H97" i="6"/>
  <c r="K95" i="6"/>
  <c r="J95" i="6"/>
  <c r="I95" i="6"/>
  <c r="G95" i="6"/>
  <c r="F95" i="6"/>
  <c r="H95" i="6" s="1"/>
  <c r="L90" i="6"/>
  <c r="H89" i="6"/>
  <c r="L89" i="6" s="1"/>
  <c r="H88" i="6"/>
  <c r="L88" i="6" s="1"/>
  <c r="L87" i="6"/>
  <c r="H86" i="6"/>
  <c r="L86" i="6" s="1"/>
  <c r="H85" i="6"/>
  <c r="L85" i="6" s="1"/>
  <c r="L84" i="6"/>
  <c r="H83" i="6"/>
  <c r="L83" i="6" s="1"/>
  <c r="L82" i="6"/>
  <c r="K80" i="6"/>
  <c r="J80" i="6"/>
  <c r="I80" i="6"/>
  <c r="G80" i="6"/>
  <c r="F80" i="6"/>
  <c r="H75" i="6"/>
  <c r="L75" i="6" s="1"/>
  <c r="H74" i="6"/>
  <c r="L74" i="6" s="1"/>
  <c r="H73" i="6"/>
  <c r="L73" i="6" s="1"/>
  <c r="H72" i="6"/>
  <c r="L72" i="6" s="1"/>
  <c r="L71" i="6"/>
  <c r="L70" i="6"/>
  <c r="H70" i="6"/>
  <c r="L69" i="6"/>
  <c r="H69" i="6"/>
  <c r="L68" i="6"/>
  <c r="H68" i="6"/>
  <c r="L67" i="6"/>
  <c r="H67" i="6"/>
  <c r="K64" i="6"/>
  <c r="J64" i="6"/>
  <c r="I64" i="6"/>
  <c r="G64" i="6"/>
  <c r="F64" i="6"/>
  <c r="H59" i="6"/>
  <c r="L59" i="6" s="1"/>
  <c r="H58" i="6"/>
  <c r="L58" i="6" s="1"/>
  <c r="H57" i="6"/>
  <c r="L57" i="6" s="1"/>
  <c r="H56" i="6"/>
  <c r="L56" i="6" s="1"/>
  <c r="L54" i="6"/>
  <c r="L53" i="6"/>
  <c r="H52" i="6"/>
  <c r="L52" i="6" s="1"/>
  <c r="L51" i="6"/>
  <c r="K49" i="6"/>
  <c r="J49" i="6"/>
  <c r="I49" i="6"/>
  <c r="G49" i="6"/>
  <c r="F49" i="6"/>
  <c r="L44" i="6"/>
  <c r="H43" i="6"/>
  <c r="L43" i="6" s="1"/>
  <c r="L42" i="6"/>
  <c r="H41" i="6"/>
  <c r="L41" i="6" s="1"/>
  <c r="L40" i="6"/>
  <c r="L39" i="6"/>
  <c r="H38" i="6"/>
  <c r="L38" i="6" s="1"/>
  <c r="H37" i="6"/>
  <c r="L37" i="6" s="1"/>
  <c r="L36" i="6"/>
  <c r="G34" i="6"/>
  <c r="H34" i="6" s="1"/>
  <c r="F34" i="6"/>
  <c r="L29" i="6"/>
  <c r="L28" i="6"/>
  <c r="L27" i="6"/>
  <c r="L26" i="6"/>
  <c r="L25" i="6"/>
  <c r="L24" i="6"/>
  <c r="I21" i="6"/>
  <c r="G21" i="6"/>
  <c r="K136" i="6" l="1"/>
  <c r="J136" i="6"/>
  <c r="H117" i="6"/>
  <c r="H126" i="6"/>
  <c r="F136" i="6"/>
  <c r="L64" i="6"/>
  <c r="H104" i="6"/>
  <c r="L104" i="6"/>
  <c r="H80" i="6"/>
  <c r="H64" i="6"/>
  <c r="H49" i="6"/>
  <c r="I136" i="6"/>
  <c r="G136" i="6"/>
  <c r="L21" i="6"/>
  <c r="L49" i="6"/>
  <c r="L80" i="6"/>
  <c r="H21" i="6"/>
  <c r="H136" i="6" l="1"/>
  <c r="L136" i="6"/>
</calcChain>
</file>

<file path=xl/sharedStrings.xml><?xml version="1.0" encoding="utf-8"?>
<sst xmlns="http://schemas.openxmlformats.org/spreadsheetml/2006/main" count="188" uniqueCount="92">
  <si>
    <t>TOTAL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</si>
  <si>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</si>
  <si>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</si>
  <si>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</si>
  <si>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</si>
  <si>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</si>
  <si>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</si>
  <si>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</si>
  <si>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</si>
  <si>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Deuda Pública a Largo Plazo</t>
  </si>
  <si>
    <t>Documentos por Pagar a Largo Plazo</t>
  </si>
  <si>
    <t>Cuentas por Pagar a Largo Plazo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</si>
  <si>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</si>
  <si>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</si>
  <si>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</si>
  <si>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</si>
  <si>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</si>
  <si>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</si>
  <si>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</si>
  <si>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</si>
  <si>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</si>
  <si>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</si>
  <si>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</si>
  <si>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</si>
  <si>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</si>
  <si>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</si>
  <si>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</si>
  <si>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</si>
  <si>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</si>
  <si>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</si>
  <si>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</si>
  <si>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</si>
  <si>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</si>
  <si>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</si>
  <si>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 xml:space="preserve"> 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</si>
  <si>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</si>
  <si>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</si>
  <si>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</si>
  <si>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</si>
  <si>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</si>
  <si>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</si>
  <si>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</si>
  <si>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</si>
  <si>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</si>
  <si>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</si>
  <si>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</si>
  <si>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</si>
  <si>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</si>
  <si>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</si>
  <si>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</si>
  <si>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</si>
  <si>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</si>
  <si>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</si>
  <si>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</si>
  <si>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</si>
  <si>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</si>
  <si>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</si>
  <si>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</si>
  <si>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</si>
  <si>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</si>
  <si>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</si>
  <si>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</si>
  <si>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</si>
  <si>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</si>
  <si>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</si>
  <si>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</si>
  <si>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</si>
  <si>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</si>
  <si>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</si>
  <si>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</si>
  <si>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</si>
  <si>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</si>
  <si>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</si>
  <si>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</si>
  <si>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SUBEJERCICIO</t>
  </si>
  <si>
    <t>PAGADO</t>
  </si>
  <si>
    <t>DEVENGADO</t>
  </si>
  <si>
    <t>MODIFICADO</t>
  </si>
  <si>
    <t>/ REDUCCIONES</t>
  </si>
  <si>
    <t>APROBADO</t>
  </si>
  <si>
    <t>EGRESOS</t>
  </si>
  <si>
    <t>AMPLIACIONES</t>
  </si>
  <si>
    <t>(CIFRAS EN MILES DE PESOS)</t>
  </si>
  <si>
    <t>CLASIFICACIÓN POR OBJETO DE GASTO (CAPÍTULO Y CONCEPTO)</t>
  </si>
  <si>
    <t>12 PD PP CAJA DE PREVISIÓN DE LA POLICÍA PREVENTIVA DEL DISTRITO FEDERAL</t>
  </si>
  <si>
    <t>ESTADOS PRESUPUESTARIOS DEL SECTOR PARAESTATAL</t>
  </si>
  <si>
    <t>}</t>
  </si>
  <si>
    <t>C  O  N  C  E  P  T O   D  E   E  G  R  E  S  O  S</t>
  </si>
  <si>
    <t>EJERCIDO</t>
  </si>
  <si>
    <t>7= (3-5)</t>
  </si>
  <si>
    <t>ESTADO ANALÍTICO DEL EJERCICIO DEL PRESUPUESTO DE EGRESOS ENERO-JUNIO 2016</t>
  </si>
  <si>
    <t>ESTADO ANALÍTICO DEL EJERCICIO DEL PRESUPUESTO DE EGRESOS ENERO-SEPTIEMBRE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</si>
</sst>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#,##0[$€];[Red]\-#,##0[$€]"/>
    <numFmt numFmtId="166" formatCode="#,##0.0"/>
    <numFmt numFmtId="167" formatCode="#,##0.0000000000000000"/>
    <numFmt numFmtId="168" formatCode="#,##0.000000000000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  <font>
      <sz val="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5"/>
      <name val="Gotham Rounded Book"/>
      <family val="3"/>
    </font>
    <font>
      <sz val="15"/>
      <color theme="1"/>
      <name val="Arial"/>
      <family val="2"/>
    </font>
    <font>
      <b/>
      <u/>
      <sz val="15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1"/>
      <name val="Gotham Rounded Book"/>
      <family val="3"/>
    </font>
    <font>
      <sz val="14"/>
      <name val="Gotham Rounded Book"/>
      <family val="3"/>
    </font>
    <font>
      <sz val="18"/>
      <name val="Gotham Rounded Book"/>
      <family val="3"/>
    </font>
    <font>
      <sz val="20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0" fontId="7" fillId="0" borderId="0"/>
    <xf numFmtId="165" fontId="2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>
      <alignment vertical="top"/>
    </xf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</cellStyleXfs>
  <cellXfs count="10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164" fontId="8" fillId="0" borderId="0" xfId="2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/>
    <xf numFmtId="0" fontId="8" fillId="3" borderId="0" xfId="2" applyFont="1" applyFill="1" applyBorder="1" applyAlignment="1">
      <alignment horizontal="centerContinuous" vertical="center" wrapText="1"/>
    </xf>
    <xf numFmtId="0" fontId="9" fillId="3" borderId="0" xfId="2" applyFont="1" applyFill="1" applyBorder="1" applyAlignment="1">
      <alignment horizontal="centerContinuous" vertical="center" wrapText="1"/>
    </xf>
    <xf numFmtId="0" fontId="1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167" fontId="16" fillId="0" borderId="0" xfId="2" applyNumberFormat="1" applyFont="1" applyFill="1" applyBorder="1" applyAlignment="1">
      <alignment vertical="center"/>
    </xf>
    <xf numFmtId="0" fontId="18" fillId="2" borderId="0" xfId="2" applyFont="1" applyFill="1" applyAlignment="1">
      <alignment vertical="center" wrapText="1"/>
    </xf>
    <xf numFmtId="0" fontId="18" fillId="3" borderId="0" xfId="1" applyFont="1" applyFill="1" applyBorder="1" applyAlignment="1">
      <alignment horizontal="center" vertical="center"/>
    </xf>
    <xf numFmtId="0" fontId="18" fillId="3" borderId="0" xfId="1" applyFont="1" applyFill="1" applyBorder="1" applyAlignment="1">
      <alignment horizontal="centerContinuous" vertical="center"/>
    </xf>
    <xf numFmtId="0" fontId="18" fillId="3" borderId="0" xfId="2" quotePrefix="1" applyFont="1" applyFill="1" applyBorder="1" applyAlignment="1">
      <alignment horizontal="centerContinuous" vertical="center"/>
    </xf>
    <xf numFmtId="0" fontId="19" fillId="3" borderId="0" xfId="2" applyFont="1" applyFill="1" applyBorder="1" applyAlignment="1">
      <alignment horizontal="centerContinuous" vertical="center"/>
    </xf>
    <xf numFmtId="0" fontId="18" fillId="3" borderId="0" xfId="2" applyFont="1" applyFill="1" applyBorder="1" applyAlignment="1">
      <alignment horizontal="centerContinuous" vertical="center"/>
    </xf>
    <xf numFmtId="0" fontId="18" fillId="3" borderId="0" xfId="1" quotePrefix="1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2" fillId="0" borderId="0" xfId="1" applyFont="1"/>
    <xf numFmtId="0" fontId="23" fillId="0" borderId="0" xfId="0" applyFont="1" applyFill="1" applyBorder="1" applyAlignment="1">
      <alignment horizontal="left" vertical="center"/>
    </xf>
    <xf numFmtId="166" fontId="21" fillId="2" borderId="0" xfId="2" applyNumberFormat="1" applyFont="1" applyFill="1" applyBorder="1" applyAlignment="1" applyProtection="1">
      <alignment vertical="center"/>
      <protection locked="0"/>
    </xf>
    <xf numFmtId="166" fontId="21" fillId="0" borderId="0" xfId="2" applyNumberFormat="1" applyFont="1" applyFill="1" applyBorder="1" applyAlignment="1">
      <alignment vertical="center"/>
    </xf>
    <xf numFmtId="4" fontId="22" fillId="0" borderId="0" xfId="1" applyNumberFormat="1" applyFont="1"/>
    <xf numFmtId="0" fontId="21" fillId="2" borderId="0" xfId="2" applyFont="1" applyFill="1" applyBorder="1" applyAlignment="1">
      <alignment vertical="center"/>
    </xf>
    <xf numFmtId="167" fontId="21" fillId="0" borderId="0" xfId="2" applyNumberFormat="1" applyFont="1" applyFill="1" applyBorder="1" applyAlignment="1">
      <alignment vertical="center"/>
    </xf>
    <xf numFmtId="0" fontId="22" fillId="0" borderId="0" xfId="1" applyFont="1" applyAlignment="1">
      <alignment vertical="center"/>
    </xf>
    <xf numFmtId="0" fontId="20" fillId="0" borderId="0" xfId="2" applyFont="1" applyBorder="1" applyAlignment="1">
      <alignment vertical="center" wrapText="1"/>
    </xf>
    <xf numFmtId="0" fontId="21" fillId="0" borderId="0" xfId="2" applyFont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2" borderId="0" xfId="1" applyFont="1" applyFill="1" applyBorder="1" applyAlignment="1">
      <alignment vertical="center" wrapText="1"/>
    </xf>
    <xf numFmtId="0" fontId="23" fillId="2" borderId="0" xfId="0" applyFont="1" applyFill="1" applyBorder="1" applyAlignment="1">
      <alignment horizontal="left" vertical="center" wrapText="1"/>
    </xf>
    <xf numFmtId="0" fontId="24" fillId="0" borderId="0" xfId="2" applyFont="1" applyBorder="1" applyAlignment="1">
      <alignment vertical="center" wrapText="1"/>
    </xf>
    <xf numFmtId="0" fontId="21" fillId="0" borderId="0" xfId="2" applyFont="1" applyFill="1" applyBorder="1" applyAlignment="1">
      <alignment vertical="center" wrapText="1"/>
    </xf>
    <xf numFmtId="0" fontId="20" fillId="0" borderId="0" xfId="2" applyFont="1" applyBorder="1" applyAlignment="1">
      <alignment horizontal="center" vertical="center"/>
    </xf>
    <xf numFmtId="0" fontId="7" fillId="3" borderId="0" xfId="2" applyFont="1" applyFill="1" applyBorder="1" applyAlignment="1">
      <alignment horizontal="centerContinuous" vertical="center" wrapText="1"/>
    </xf>
    <xf numFmtId="0" fontId="26" fillId="3" borderId="0" xfId="1" applyFont="1" applyFill="1" applyBorder="1" applyAlignment="1">
      <alignment horizontal="center" vertical="center"/>
    </xf>
    <xf numFmtId="0" fontId="26" fillId="3" borderId="0" xfId="1" applyFont="1" applyFill="1" applyBorder="1" applyAlignment="1">
      <alignment horizontal="centerContinuous" vertical="center"/>
    </xf>
    <xf numFmtId="166" fontId="21" fillId="2" borderId="0" xfId="2" applyNumberFormat="1" applyFont="1" applyFill="1" applyBorder="1" applyAlignment="1" applyProtection="1">
      <alignment horizontal="right" vertical="center"/>
      <protection locked="0"/>
    </xf>
    <xf numFmtId="166" fontId="20" fillId="0" borderId="0" xfId="2" applyNumberFormat="1" applyFont="1" applyFill="1" applyBorder="1" applyAlignment="1" applyProtection="1">
      <alignment horizontal="right" vertical="center"/>
      <protection locked="0"/>
    </xf>
    <xf numFmtId="166" fontId="21" fillId="0" borderId="0" xfId="2" applyNumberFormat="1" applyFont="1" applyFill="1" applyBorder="1" applyAlignment="1" applyProtection="1">
      <alignment horizontal="right" vertical="center"/>
      <protection locked="0"/>
    </xf>
    <xf numFmtId="166" fontId="20" fillId="2" borderId="0" xfId="2" applyNumberFormat="1" applyFont="1" applyFill="1" applyBorder="1" applyAlignment="1" applyProtection="1">
      <alignment horizontal="right" vertical="center"/>
      <protection locked="0"/>
    </xf>
    <xf numFmtId="166" fontId="21" fillId="2" borderId="0" xfId="2" applyNumberFormat="1" applyFont="1" applyFill="1" applyBorder="1" applyAlignment="1">
      <alignment vertical="center"/>
    </xf>
    <xf numFmtId="0" fontId="28" fillId="0" borderId="0" xfId="1" applyFont="1"/>
    <xf numFmtId="4" fontId="27" fillId="0" borderId="0" xfId="1" applyNumberFormat="1" applyFont="1"/>
    <xf numFmtId="0" fontId="30" fillId="0" borderId="0" xfId="1" applyFont="1"/>
    <xf numFmtId="4" fontId="21" fillId="0" borderId="0" xfId="2" applyNumberFormat="1" applyFont="1" applyFill="1" applyBorder="1" applyAlignment="1" applyProtection="1">
      <alignment horizontal="right" vertical="center"/>
      <protection locked="0"/>
    </xf>
    <xf numFmtId="0" fontId="19" fillId="3" borderId="1" xfId="2" applyFont="1" applyFill="1" applyBorder="1" applyAlignment="1">
      <alignment vertical="center"/>
    </xf>
    <xf numFmtId="0" fontId="18" fillId="3" borderId="2" xfId="2" applyFont="1" applyFill="1" applyBorder="1" applyAlignment="1">
      <alignment horizontal="centerContinuous" vertical="center" wrapText="1"/>
    </xf>
    <xf numFmtId="0" fontId="19" fillId="3" borderId="2" xfId="2" applyFont="1" applyFill="1" applyBorder="1" applyAlignment="1">
      <alignment horizontal="centerContinuous" vertical="center" wrapText="1"/>
    </xf>
    <xf numFmtId="0" fontId="18" fillId="3" borderId="2" xfId="1" applyFont="1" applyFill="1" applyBorder="1" applyAlignment="1">
      <alignment horizontal="center" vertical="center"/>
    </xf>
    <xf numFmtId="0" fontId="18" fillId="3" borderId="2" xfId="1" applyFont="1" applyFill="1" applyBorder="1" applyAlignment="1">
      <alignment horizontal="centerContinuous" vertical="center"/>
    </xf>
    <xf numFmtId="0" fontId="19" fillId="3" borderId="3" xfId="2" applyFont="1" applyFill="1" applyBorder="1" applyAlignment="1">
      <alignment vertical="center"/>
    </xf>
    <xf numFmtId="0" fontId="19" fillId="3" borderId="4" xfId="2" applyFont="1" applyFill="1" applyBorder="1" applyAlignment="1">
      <alignment vertical="center"/>
    </xf>
    <xf numFmtId="0" fontId="19" fillId="3" borderId="5" xfId="2" applyFont="1" applyFill="1" applyBorder="1" applyAlignment="1">
      <alignment vertical="center"/>
    </xf>
    <xf numFmtId="0" fontId="8" fillId="3" borderId="4" xfId="2" applyFont="1" applyFill="1" applyBorder="1" applyAlignment="1">
      <alignment vertical="center"/>
    </xf>
    <xf numFmtId="0" fontId="8" fillId="3" borderId="5" xfId="2" applyFont="1" applyFill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166" fontId="21" fillId="0" borderId="5" xfId="2" applyNumberFormat="1" applyFont="1" applyFill="1" applyBorder="1" applyAlignment="1">
      <alignment vertical="center"/>
    </xf>
    <xf numFmtId="0" fontId="22" fillId="0" borderId="0" xfId="1" applyFont="1" applyBorder="1"/>
    <xf numFmtId="166" fontId="20" fillId="0" borderId="5" xfId="2" applyNumberFormat="1" applyFont="1" applyFill="1" applyBorder="1" applyAlignment="1" applyProtection="1">
      <alignment horizontal="right" vertical="center"/>
      <protection locked="0"/>
    </xf>
    <xf numFmtId="0" fontId="8" fillId="0" borderId="4" xfId="2" applyFont="1" applyFill="1" applyBorder="1" applyAlignment="1">
      <alignment vertical="center"/>
    </xf>
    <xf numFmtId="0" fontId="5" fillId="0" borderId="0" xfId="1" applyFont="1" applyBorder="1"/>
    <xf numFmtId="166" fontId="25" fillId="0" borderId="5" xfId="0" applyNumberFormat="1" applyFont="1" applyFill="1" applyBorder="1" applyAlignment="1">
      <alignment horizontal="right" vertical="center"/>
    </xf>
    <xf numFmtId="0" fontId="6" fillId="0" borderId="0" xfId="1" applyFont="1" applyBorder="1"/>
    <xf numFmtId="168" fontId="6" fillId="0" borderId="0" xfId="1" applyNumberFormat="1" applyFont="1" applyBorder="1"/>
    <xf numFmtId="0" fontId="6" fillId="0" borderId="6" xfId="1" applyFont="1" applyBorder="1"/>
    <xf numFmtId="0" fontId="6" fillId="0" borderId="7" xfId="1" applyFont="1" applyBorder="1"/>
    <xf numFmtId="4" fontId="6" fillId="0" borderId="0" xfId="1" applyNumberFormat="1" applyFont="1" applyBorder="1"/>
    <xf numFmtId="166" fontId="6" fillId="0" borderId="7" xfId="1" applyNumberFormat="1" applyFont="1" applyBorder="1"/>
    <xf numFmtId="166" fontId="6" fillId="0" borderId="8" xfId="1" applyNumberFormat="1" applyFont="1" applyBorder="1"/>
    <xf numFmtId="0" fontId="8" fillId="0" borderId="6" xfId="2" applyFont="1" applyBorder="1" applyAlignment="1">
      <alignment vertical="center"/>
    </xf>
    <xf numFmtId="0" fontId="20" fillId="0" borderId="7" xfId="2" applyFont="1" applyBorder="1" applyAlignment="1">
      <alignment vertical="center" wrapText="1"/>
    </xf>
    <xf numFmtId="0" fontId="21" fillId="2" borderId="7" xfId="1" applyFont="1" applyFill="1" applyBorder="1" applyAlignment="1">
      <alignment vertical="center" wrapText="1"/>
    </xf>
    <xf numFmtId="0" fontId="21" fillId="2" borderId="7" xfId="2" applyFont="1" applyFill="1" applyBorder="1" applyAlignment="1">
      <alignment vertical="center"/>
    </xf>
    <xf numFmtId="166" fontId="21" fillId="0" borderId="7" xfId="2" applyNumberFormat="1" applyFont="1" applyFill="1" applyBorder="1" applyAlignment="1" applyProtection="1">
      <alignment horizontal="right" vertical="center"/>
      <protection locked="0"/>
    </xf>
    <xf numFmtId="166" fontId="21" fillId="0" borderId="8" xfId="2" applyNumberFormat="1" applyFont="1" applyFill="1" applyBorder="1" applyAlignment="1">
      <alignment vertical="center"/>
    </xf>
    <xf numFmtId="0" fontId="20" fillId="0" borderId="0" xfId="2" applyFont="1" applyBorder="1" applyAlignment="1">
      <alignment horizontal="justify" vertical="center" wrapText="1"/>
    </xf>
    <xf numFmtId="0" fontId="20" fillId="0" borderId="0" xfId="2" applyFont="1" applyBorder="1" applyAlignment="1">
      <alignment horizontal="justify" vertical="center" wrapText="1"/>
    </xf>
    <xf numFmtId="166" fontId="29" fillId="0" borderId="0" xfId="1" applyNumberFormat="1" applyFont="1" applyAlignment="1">
      <alignment horizontal="center" vertical="center"/>
    </xf>
    <xf numFmtId="0" fontId="20" fillId="0" borderId="0" xfId="2" applyFont="1" applyBorder="1" applyAlignment="1">
      <alignment horizontal="justify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7" fillId="3" borderId="2" xfId="2" applyFont="1" applyFill="1" applyBorder="1" applyAlignment="1">
      <alignment horizontal="center" vertical="center" wrapText="1"/>
    </xf>
    <xf numFmtId="0" fontId="17" fillId="3" borderId="3" xfId="2" applyFont="1" applyFill="1" applyBorder="1" applyAlignment="1">
      <alignment horizontal="center" vertical="center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center" vertical="center" wrapText="1"/>
    </xf>
    <xf numFmtId="0" fontId="17" fillId="3" borderId="5" xfId="2" applyFont="1" applyFill="1" applyBorder="1" applyAlignment="1">
      <alignment horizontal="center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8" fillId="3" borderId="0" xfId="2" applyFont="1" applyFill="1" applyBorder="1" applyAlignment="1">
      <alignment horizontal="center" vertical="center" wrapText="1"/>
    </xf>
    <xf numFmtId="0" fontId="18" fillId="3" borderId="5" xfId="2" applyFont="1" applyFill="1" applyBorder="1" applyAlignment="1">
      <alignment horizontal="center" vertical="center" wrapText="1"/>
    </xf>
    <xf numFmtId="0" fontId="18" fillId="3" borderId="6" xfId="2" applyFont="1" applyFill="1" applyBorder="1" applyAlignment="1">
      <alignment horizontal="center" vertical="center" wrapText="1"/>
    </xf>
    <xf numFmtId="0" fontId="18" fillId="3" borderId="7" xfId="2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 wrapText="1"/>
    </xf>
    <xf numFmtId="166" fontId="11" fillId="0" borderId="0" xfId="1" applyNumberFormat="1" applyFont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141</xdr:row>
      <xdr:rowOff>127255</xdr:rowOff>
    </xdr:from>
    <xdr:to>
      <xdr:col>13</xdr:col>
      <xdr:colOff>5235</xdr:colOff>
      <xdr:row>142</xdr:row>
      <xdr:rowOff>85714</xdr:rowOff>
    </xdr:to>
    <xdr:grpSp>
      <xdr:nvGrpSpPr>
        <xdr:cNvPr id="2" name="34 Grupo"/>
        <xdr:cNvGrpSpPr/>
      </xdr:nvGrpSpPr>
      <xdr:grpSpPr>
        <a:xfrm>
          <a:off x="789215" y="36798505"/>
          <a:ext cx="15837145" cy="129909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251603</xdr:colOff>
      <xdr:row>2</xdr:row>
      <xdr:rowOff>0</xdr:rowOff>
    </xdr:from>
    <xdr:to>
      <xdr:col>11</xdr:col>
      <xdr:colOff>121916</xdr:colOff>
      <xdr:row>7</xdr:row>
      <xdr:rowOff>92006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9553" y="381000"/>
          <a:ext cx="7842738" cy="1139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136073</xdr:colOff>
      <xdr:row>2</xdr:row>
      <xdr:rowOff>178487</xdr:rowOff>
    </xdr:from>
    <xdr:to>
      <xdr:col>3</xdr:col>
      <xdr:colOff>1864180</xdr:colOff>
      <xdr:row>6</xdr:row>
      <xdr:rowOff>105028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40973" y="559487"/>
          <a:ext cx="2366282" cy="764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141</xdr:row>
      <xdr:rowOff>123825</xdr:rowOff>
    </xdr:from>
    <xdr:to>
      <xdr:col>13</xdr:col>
      <xdr:colOff>9525</xdr:colOff>
      <xdr:row>142</xdr:row>
      <xdr:rowOff>85725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790575" y="36536539"/>
          <a:ext cx="15846879" cy="13879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377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0643" y="1214414"/>
            <a:ext cx="7787637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3754" y="1214414"/>
            <a:ext cx="356889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247650</xdr:colOff>
      <xdr:row>2</xdr:row>
      <xdr:rowOff>0</xdr:rowOff>
    </xdr:from>
    <xdr:to>
      <xdr:col>11</xdr:col>
      <xdr:colOff>123825</xdr:colOff>
      <xdr:row>7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381000"/>
          <a:ext cx="8382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133350</xdr:colOff>
      <xdr:row>2</xdr:row>
      <xdr:rowOff>180975</xdr:rowOff>
    </xdr:from>
    <xdr:to>
      <xdr:col>3</xdr:col>
      <xdr:colOff>1866900</xdr:colOff>
      <xdr:row>6</xdr:row>
      <xdr:rowOff>104775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238250" y="561975"/>
          <a:ext cx="23717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view="pageBreakPreview" zoomScale="70" zoomScaleNormal="130" zoomScaleSheetLayoutView="70" zoomScalePageLayoutView="85" workbookViewId="0">
      <selection activeCell="I36" sqref="I36"/>
    </sheetView>
  </sheetViews>
  <sheetFormatPr baseColWidth="10" defaultColWidth="11.42578125" defaultRowHeight="15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22.8554687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20.285156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16" customFormat="1" ht="16.5" customHeight="1"/>
    <row r="4" spans="2:18" s="16" customFormat="1" ht="16.5" customHeight="1"/>
    <row r="5" spans="2:18" s="16" customFormat="1" ht="16.5" customHeight="1"/>
    <row r="6" spans="2:18" s="16" customFormat="1" ht="16.5" customHeight="1"/>
    <row r="7" spans="2:18" s="16" customFormat="1" ht="16.5" customHeight="1"/>
    <row r="8" spans="2:18" s="16" customFormat="1" ht="16.5" customHeight="1">
      <c r="R8" s="16" t="s">
        <v>86</v>
      </c>
    </row>
    <row r="9" spans="2:18" s="16" customFormat="1" ht="16.5" customHeight="1"/>
    <row r="10" spans="2:18" s="15" customFormat="1" ht="16.5" customHeight="1" thickBot="1"/>
    <row r="11" spans="2:18" s="14" customFormat="1" ht="21" customHeight="1">
      <c r="B11" s="91" t="s">
        <v>85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2:18" s="14" customFormat="1" ht="21" customHeight="1">
      <c r="B12" s="94" t="s">
        <v>84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/>
    </row>
    <row r="13" spans="2:18" s="14" customFormat="1" ht="21" customHeight="1">
      <c r="B13" s="97" t="s">
        <v>90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2:18" s="14" customFormat="1" ht="21" customHeight="1">
      <c r="B14" s="97" t="s">
        <v>83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9"/>
    </row>
    <row r="15" spans="2:18" s="14" customFormat="1" ht="21" customHeight="1" thickBot="1">
      <c r="B15" s="100" t="s">
        <v>82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8" s="13" customFormat="1" ht="18.75" thickBo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2:17" s="10" customFormat="1" ht="18">
      <c r="B17" s="56"/>
      <c r="C17" s="57"/>
      <c r="D17" s="58"/>
      <c r="E17" s="58"/>
      <c r="F17" s="58"/>
      <c r="G17" s="59" t="s">
        <v>81</v>
      </c>
      <c r="H17" s="59" t="s">
        <v>80</v>
      </c>
      <c r="I17" s="59" t="s">
        <v>80</v>
      </c>
      <c r="J17" s="59" t="s">
        <v>80</v>
      </c>
      <c r="K17" s="59" t="s">
        <v>80</v>
      </c>
      <c r="L17" s="60"/>
      <c r="M17" s="61"/>
    </row>
    <row r="18" spans="2:17" s="10" customFormat="1" ht="18">
      <c r="B18" s="62"/>
      <c r="C18" s="21" t="s">
        <v>87</v>
      </c>
      <c r="D18" s="22"/>
      <c r="E18" s="22"/>
      <c r="F18" s="23" t="s">
        <v>79</v>
      </c>
      <c r="G18" s="24" t="s">
        <v>78</v>
      </c>
      <c r="H18" s="19" t="s">
        <v>77</v>
      </c>
      <c r="I18" s="19" t="s">
        <v>76</v>
      </c>
      <c r="J18" s="19" t="s">
        <v>88</v>
      </c>
      <c r="K18" s="19" t="s">
        <v>75</v>
      </c>
      <c r="L18" s="20" t="s">
        <v>74</v>
      </c>
      <c r="M18" s="63"/>
    </row>
    <row r="19" spans="2:17" s="10" customFormat="1" ht="12.75">
      <c r="B19" s="64"/>
      <c r="C19" s="12"/>
      <c r="D19" s="11"/>
      <c r="E19" s="11"/>
      <c r="F19" s="44">
        <v>1</v>
      </c>
      <c r="G19" s="45">
        <v>2</v>
      </c>
      <c r="H19" s="45">
        <v>3</v>
      </c>
      <c r="I19" s="45">
        <v>4</v>
      </c>
      <c r="J19" s="45">
        <v>5</v>
      </c>
      <c r="K19" s="45">
        <v>6</v>
      </c>
      <c r="L19" s="46" t="s">
        <v>89</v>
      </c>
      <c r="M19" s="65"/>
    </row>
    <row r="20" spans="2:17" s="8" customFormat="1" ht="11.25">
      <c r="B20" s="66"/>
      <c r="C20" s="7"/>
      <c r="D20" s="6"/>
      <c r="E20" s="6"/>
      <c r="F20" s="5"/>
      <c r="G20" s="5"/>
      <c r="H20" s="5"/>
      <c r="I20" s="5"/>
      <c r="J20" s="5"/>
      <c r="K20" s="5"/>
      <c r="L20" s="5"/>
      <c r="M20" s="67"/>
    </row>
    <row r="21" spans="2:17" s="8" customFormat="1" ht="19.5">
      <c r="B21" s="66"/>
      <c r="C21" s="25" t="s">
        <v>73</v>
      </c>
      <c r="D21" s="37"/>
      <c r="E21" s="26"/>
      <c r="F21" s="48">
        <f>SUM(F23:F29)</f>
        <v>62022.3</v>
      </c>
      <c r="G21" s="48">
        <f>SUM(G23:G29)</f>
        <v>0</v>
      </c>
      <c r="H21" s="48">
        <f>F21+G21</f>
        <v>62022.3</v>
      </c>
      <c r="I21" s="48">
        <f>SUM(I23:I29)</f>
        <v>24266.5</v>
      </c>
      <c r="J21" s="48">
        <f>SUM(J23:J29)</f>
        <v>23965</v>
      </c>
      <c r="K21" s="48">
        <f>SUM(K23:K29)</f>
        <v>24076</v>
      </c>
      <c r="L21" s="48">
        <f>SUM(L23:L29)</f>
        <v>38057.300000000003</v>
      </c>
      <c r="M21" s="68"/>
      <c r="N21" s="28"/>
    </row>
    <row r="22" spans="2:17" s="8" customFormat="1" ht="19.5">
      <c r="B22" s="66"/>
      <c r="C22" s="37"/>
      <c r="D22" s="37"/>
      <c r="E22" s="26"/>
      <c r="F22" s="49"/>
      <c r="G22" s="49"/>
      <c r="H22" s="49"/>
      <c r="I22" s="49"/>
      <c r="J22" s="49"/>
      <c r="K22" s="49"/>
      <c r="L22" s="49"/>
      <c r="M22" s="68"/>
      <c r="N22" s="28"/>
    </row>
    <row r="23" spans="2:17" s="8" customFormat="1" ht="19.5">
      <c r="B23" s="66"/>
      <c r="C23" s="36"/>
      <c r="D23" s="38" t="s">
        <v>72</v>
      </c>
      <c r="E23" s="69"/>
      <c r="F23" s="49">
        <v>19995.3</v>
      </c>
      <c r="G23" s="49">
        <v>0</v>
      </c>
      <c r="H23" s="49">
        <f>F23+G23</f>
        <v>19995.3</v>
      </c>
      <c r="I23" s="49">
        <v>9871.4</v>
      </c>
      <c r="J23" s="49">
        <v>9871.4</v>
      </c>
      <c r="K23" s="49">
        <v>9871.4</v>
      </c>
      <c r="L23" s="49">
        <f>H23-J23</f>
        <v>10123.9</v>
      </c>
      <c r="M23" s="68"/>
      <c r="N23" s="28"/>
      <c r="Q23" s="52"/>
    </row>
    <row r="24" spans="2:17" s="8" customFormat="1" ht="19.5">
      <c r="B24" s="66"/>
      <c r="C24" s="36"/>
      <c r="D24" s="38" t="s">
        <v>71</v>
      </c>
      <c r="E24" s="30"/>
      <c r="F24" s="49">
        <v>7526</v>
      </c>
      <c r="G24" s="47">
        <v>0</v>
      </c>
      <c r="H24" s="49">
        <f>F24+G24</f>
        <v>7526</v>
      </c>
      <c r="I24" s="49">
        <f>1394.3+1414.9+57.4</f>
        <v>2866.6</v>
      </c>
      <c r="J24" s="49">
        <f t="shared" ref="J24:K24" si="0">1394.3+1414.9+57.4</f>
        <v>2866.6</v>
      </c>
      <c r="K24" s="49">
        <f t="shared" si="0"/>
        <v>2866.6</v>
      </c>
      <c r="L24" s="49">
        <f t="shared" ref="L24:L29" si="1">H24-J24</f>
        <v>4659.3999999999996</v>
      </c>
      <c r="M24" s="68"/>
      <c r="N24" s="32"/>
    </row>
    <row r="25" spans="2:17" s="8" customFormat="1" ht="19.5">
      <c r="B25" s="66"/>
      <c r="C25" s="36"/>
      <c r="D25" s="38" t="s">
        <v>70</v>
      </c>
      <c r="E25" s="30"/>
      <c r="F25" s="49">
        <v>5467.1</v>
      </c>
      <c r="G25" s="47">
        <v>0</v>
      </c>
      <c r="H25" s="49">
        <f t="shared" ref="H25:H28" si="2">F25+G25</f>
        <v>5467.1</v>
      </c>
      <c r="I25" s="49">
        <f>69.7+345.7+75.4+4.7+243.4+13.9</f>
        <v>752.8</v>
      </c>
      <c r="J25" s="49">
        <f>69.7+345.7+75.4+4.7+243.4+13.9</f>
        <v>752.8</v>
      </c>
      <c r="K25" s="49">
        <f t="shared" ref="K25" si="3">69.7+456.7+75.4+4.7+243.4+13.9</f>
        <v>863.8</v>
      </c>
      <c r="L25" s="49">
        <f t="shared" si="1"/>
        <v>4714.3</v>
      </c>
      <c r="M25" s="68"/>
      <c r="N25" s="28"/>
    </row>
    <row r="26" spans="2:17" s="8" customFormat="1" ht="19.5">
      <c r="B26" s="66"/>
      <c r="C26" s="36"/>
      <c r="D26" s="38" t="s">
        <v>69</v>
      </c>
      <c r="E26" s="30"/>
      <c r="F26" s="49">
        <v>6133.1</v>
      </c>
      <c r="G26" s="47">
        <v>0</v>
      </c>
      <c r="H26" s="49">
        <f>F26+G26</f>
        <v>6133.1</v>
      </c>
      <c r="I26" s="49">
        <f>1218.7+118.4+417.8+338.9+378.5</f>
        <v>2472.3000000000002</v>
      </c>
      <c r="J26" s="49">
        <f>1125.9+114.2+327.9+267.7+361</f>
        <v>2196.6999999999998</v>
      </c>
      <c r="K26" s="49">
        <f>1125.9+114.2+327.9+267.7+361</f>
        <v>2196.6999999999998</v>
      </c>
      <c r="L26" s="49">
        <f t="shared" si="1"/>
        <v>3936.4000000000005</v>
      </c>
      <c r="M26" s="68"/>
      <c r="N26" s="28"/>
    </row>
    <row r="27" spans="2:17" s="8" customFormat="1" ht="19.5">
      <c r="B27" s="66"/>
      <c r="C27" s="36"/>
      <c r="D27" s="38" t="s">
        <v>68</v>
      </c>
      <c r="E27" s="30"/>
      <c r="F27" s="49">
        <v>21620.5</v>
      </c>
      <c r="G27" s="47">
        <v>0</v>
      </c>
      <c r="H27" s="49">
        <f>F27+G27</f>
        <v>21620.5</v>
      </c>
      <c r="I27" s="49">
        <f>718.3+931.3+269.3+377.9+554.7+146.6+4920.9</f>
        <v>7919</v>
      </c>
      <c r="J27" s="49">
        <f>692.4+931.3+269.3+377.9+554.7+146.6+4920.9</f>
        <v>7893.0999999999985</v>
      </c>
      <c r="K27" s="49">
        <f>692.4+931.3+269.3+377.9+554.7+146.6+4920.9</f>
        <v>7893.0999999999985</v>
      </c>
      <c r="L27" s="49">
        <f t="shared" si="1"/>
        <v>13727.400000000001</v>
      </c>
      <c r="M27" s="68"/>
      <c r="N27" s="28"/>
    </row>
    <row r="28" spans="2:17" s="8" customFormat="1" ht="19.5">
      <c r="B28" s="66"/>
      <c r="C28" s="36"/>
      <c r="D28" s="38" t="s">
        <v>67</v>
      </c>
      <c r="E28" s="33"/>
      <c r="F28" s="49">
        <v>0</v>
      </c>
      <c r="G28" s="49">
        <v>0</v>
      </c>
      <c r="H28" s="49">
        <f t="shared" si="2"/>
        <v>0</v>
      </c>
      <c r="I28" s="49">
        <v>0</v>
      </c>
      <c r="J28" s="49">
        <v>0</v>
      </c>
      <c r="K28" s="49">
        <v>0</v>
      </c>
      <c r="L28" s="49">
        <f t="shared" si="1"/>
        <v>0</v>
      </c>
      <c r="M28" s="68"/>
      <c r="N28" s="28"/>
    </row>
    <row r="29" spans="2:17" s="8" customFormat="1" ht="19.5">
      <c r="B29" s="66"/>
      <c r="C29" s="36"/>
      <c r="D29" s="38" t="s">
        <v>66</v>
      </c>
      <c r="E29" s="33"/>
      <c r="F29" s="49">
        <v>1280.3</v>
      </c>
      <c r="G29" s="49">
        <v>0</v>
      </c>
      <c r="H29" s="49">
        <f>F29+G29</f>
        <v>1280.3</v>
      </c>
      <c r="I29" s="49">
        <f>351.9+32.5</f>
        <v>384.4</v>
      </c>
      <c r="J29" s="49">
        <f t="shared" ref="J29:K29" si="4">351.9+32.5</f>
        <v>384.4</v>
      </c>
      <c r="K29" s="49">
        <f t="shared" si="4"/>
        <v>384.4</v>
      </c>
      <c r="L29" s="49">
        <f t="shared" si="1"/>
        <v>895.9</v>
      </c>
      <c r="M29" s="68"/>
      <c r="N29" s="28"/>
    </row>
    <row r="30" spans="2:17" s="8" customFormat="1" ht="19.5">
      <c r="B30" s="66"/>
      <c r="C30" s="36"/>
      <c r="D30" s="38"/>
      <c r="E30" s="33"/>
      <c r="F30" s="49"/>
      <c r="G30" s="49"/>
      <c r="H30" s="49"/>
      <c r="I30" s="55"/>
      <c r="J30" s="49"/>
      <c r="K30" s="49"/>
      <c r="L30" s="49"/>
      <c r="M30" s="68"/>
      <c r="N30" s="28"/>
    </row>
    <row r="31" spans="2:17" s="8" customFormat="1" ht="19.5">
      <c r="B31" s="66"/>
      <c r="C31" s="36"/>
      <c r="D31" s="38"/>
      <c r="E31" s="33"/>
      <c r="F31" s="49"/>
      <c r="G31" s="49"/>
      <c r="H31" s="49"/>
      <c r="I31" s="55"/>
      <c r="J31" s="49"/>
      <c r="K31" s="49"/>
      <c r="L31" s="49"/>
      <c r="M31" s="68"/>
      <c r="N31" s="28"/>
    </row>
    <row r="32" spans="2:17" s="8" customFormat="1" ht="19.5">
      <c r="B32" s="66"/>
      <c r="C32" s="36"/>
      <c r="D32" s="38"/>
      <c r="E32" s="33"/>
      <c r="F32" s="49"/>
      <c r="G32" s="49"/>
      <c r="H32" s="49"/>
      <c r="I32" s="55"/>
      <c r="J32" s="49"/>
      <c r="K32" s="49"/>
      <c r="L32" s="49"/>
      <c r="M32" s="68"/>
      <c r="N32" s="28"/>
    </row>
    <row r="33" spans="2:22" s="8" customFormat="1" ht="19.5">
      <c r="B33" s="66"/>
      <c r="C33" s="36"/>
      <c r="D33" s="37"/>
      <c r="E33" s="33"/>
      <c r="F33" s="49"/>
      <c r="G33" s="49"/>
      <c r="H33" s="49"/>
      <c r="I33" s="49"/>
      <c r="J33" s="49"/>
      <c r="K33" s="49"/>
      <c r="L33" s="49"/>
      <c r="M33" s="68"/>
      <c r="N33" s="28"/>
    </row>
    <row r="34" spans="2:22" s="8" customFormat="1" ht="19.5">
      <c r="B34" s="66"/>
      <c r="C34" s="25" t="s">
        <v>65</v>
      </c>
      <c r="D34" s="37"/>
      <c r="E34" s="33"/>
      <c r="F34" s="48">
        <f>SUM(F36:F44)</f>
        <v>4788.5</v>
      </c>
      <c r="G34" s="48">
        <f>SUM(G36:G44)</f>
        <v>-15</v>
      </c>
      <c r="H34" s="48">
        <f>F34+G34</f>
        <v>4773.5</v>
      </c>
      <c r="I34" s="48">
        <f>SUM(I36:I44)</f>
        <v>748.36000000000013</v>
      </c>
      <c r="J34" s="48">
        <f>SUM(J36:J44)</f>
        <v>748.4000000000002</v>
      </c>
      <c r="K34" s="48">
        <f>SUM(K36:K44)</f>
        <v>748.4000000000002</v>
      </c>
      <c r="L34" s="48">
        <f>SUM(L36:L44)</f>
        <v>4025.1000000000004</v>
      </c>
      <c r="M34" s="68"/>
      <c r="N34" s="28"/>
    </row>
    <row r="35" spans="2:22" s="8" customFormat="1" ht="19.5">
      <c r="B35" s="66"/>
      <c r="C35" s="36"/>
      <c r="D35" s="37"/>
      <c r="E35" s="33"/>
      <c r="F35" s="49"/>
      <c r="G35" s="49"/>
      <c r="H35" s="49"/>
      <c r="I35" s="49"/>
      <c r="J35" s="49"/>
      <c r="K35" s="49"/>
      <c r="L35" s="49"/>
      <c r="M35" s="68"/>
      <c r="N35" s="28"/>
    </row>
    <row r="36" spans="2:22" s="8" customFormat="1" ht="37.5">
      <c r="B36" s="66"/>
      <c r="C36" s="36"/>
      <c r="D36" s="39" t="s">
        <v>64</v>
      </c>
      <c r="E36" s="30"/>
      <c r="F36" s="49">
        <v>1918</v>
      </c>
      <c r="G36" s="47">
        <f>+H36-F36</f>
        <v>-20</v>
      </c>
      <c r="H36" s="49">
        <f>800+900+10+180+8</f>
        <v>1898</v>
      </c>
      <c r="I36" s="49">
        <f>160+117.5+8.5+149.3</f>
        <v>435.3</v>
      </c>
      <c r="J36" s="49">
        <f t="shared" ref="J36:K36" si="5">160+117.5+8.5+149.3</f>
        <v>435.3</v>
      </c>
      <c r="K36" s="49">
        <f t="shared" si="5"/>
        <v>435.3</v>
      </c>
      <c r="L36" s="49">
        <f t="shared" ref="L36:L44" si="6">H36-J36</f>
        <v>1462.7</v>
      </c>
      <c r="M36" s="68"/>
      <c r="N36" s="28"/>
    </row>
    <row r="37" spans="2:22" s="8" customFormat="1" ht="19.5">
      <c r="B37" s="66"/>
      <c r="C37" s="36"/>
      <c r="D37" s="39" t="s">
        <v>63</v>
      </c>
      <c r="E37" s="33"/>
      <c r="F37" s="49">
        <v>160</v>
      </c>
      <c r="G37" s="49">
        <v>0</v>
      </c>
      <c r="H37" s="49">
        <f t="shared" ref="H37:H43" si="7">F37+G37</f>
        <v>160</v>
      </c>
      <c r="I37" s="49">
        <v>9.6</v>
      </c>
      <c r="J37" s="49">
        <v>9.6</v>
      </c>
      <c r="K37" s="49">
        <v>9.6</v>
      </c>
      <c r="L37" s="49">
        <f t="shared" si="6"/>
        <v>150.4</v>
      </c>
      <c r="M37" s="68"/>
      <c r="N37" s="28"/>
    </row>
    <row r="38" spans="2:22" s="8" customFormat="1" ht="37.5">
      <c r="B38" s="66"/>
      <c r="C38" s="36"/>
      <c r="D38" s="39" t="s">
        <v>62</v>
      </c>
      <c r="E38" s="33"/>
      <c r="F38" s="49">
        <v>2</v>
      </c>
      <c r="G38" s="49">
        <v>0</v>
      </c>
      <c r="H38" s="49">
        <f t="shared" si="7"/>
        <v>2</v>
      </c>
      <c r="I38" s="49">
        <v>0</v>
      </c>
      <c r="J38" s="49">
        <v>0</v>
      </c>
      <c r="K38" s="49">
        <v>0</v>
      </c>
      <c r="L38" s="49">
        <f t="shared" si="6"/>
        <v>2</v>
      </c>
      <c r="M38" s="68"/>
      <c r="N38" s="28"/>
    </row>
    <row r="39" spans="2:22" s="8" customFormat="1" ht="37.5">
      <c r="B39" s="66"/>
      <c r="C39" s="36"/>
      <c r="D39" s="39" t="s">
        <v>61</v>
      </c>
      <c r="E39" s="33"/>
      <c r="F39" s="49">
        <v>498</v>
      </c>
      <c r="G39" s="49">
        <v>0</v>
      </c>
      <c r="H39" s="49">
        <f>15+43+220+75+145</f>
        <v>498</v>
      </c>
      <c r="I39" s="49">
        <f>0.4+0.3+0.5+11.3+0.3</f>
        <v>12.8</v>
      </c>
      <c r="J39" s="49">
        <f t="shared" ref="J39:K39" si="8">0.4+0.3+0.5+11.3+0.3</f>
        <v>12.8</v>
      </c>
      <c r="K39" s="49">
        <f t="shared" si="8"/>
        <v>12.8</v>
      </c>
      <c r="L39" s="49">
        <f t="shared" si="6"/>
        <v>485.2</v>
      </c>
      <c r="M39" s="68"/>
      <c r="N39" s="28"/>
    </row>
    <row r="40" spans="2:22" s="8" customFormat="1" ht="19.5">
      <c r="B40" s="66"/>
      <c r="C40" s="36"/>
      <c r="D40" s="39" t="s">
        <v>60</v>
      </c>
      <c r="E40" s="33"/>
      <c r="F40" s="49">
        <v>307</v>
      </c>
      <c r="G40" s="49">
        <v>0</v>
      </c>
      <c r="H40" s="49">
        <f>255+35+10+7</f>
        <v>307</v>
      </c>
      <c r="I40" s="49">
        <f>30.9+7.8+0.4</f>
        <v>39.099999999999994</v>
      </c>
      <c r="J40" s="49">
        <f t="shared" ref="J40:K40" si="9">30.9+7.8+0.4</f>
        <v>39.099999999999994</v>
      </c>
      <c r="K40" s="49">
        <f t="shared" si="9"/>
        <v>39.099999999999994</v>
      </c>
      <c r="L40" s="49">
        <f t="shared" si="6"/>
        <v>267.89999999999998</v>
      </c>
      <c r="M40" s="68"/>
      <c r="N40" s="28"/>
    </row>
    <row r="41" spans="2:22" s="8" customFormat="1" ht="19.5">
      <c r="B41" s="66"/>
      <c r="C41" s="36"/>
      <c r="D41" s="39" t="s">
        <v>59</v>
      </c>
      <c r="E41" s="30"/>
      <c r="F41" s="49">
        <v>500</v>
      </c>
      <c r="G41" s="47">
        <v>0</v>
      </c>
      <c r="H41" s="49">
        <f t="shared" si="7"/>
        <v>500</v>
      </c>
      <c r="I41" s="49">
        <v>220.8</v>
      </c>
      <c r="J41" s="49">
        <v>220.8</v>
      </c>
      <c r="K41" s="49">
        <v>220.8</v>
      </c>
      <c r="L41" s="49">
        <f t="shared" si="6"/>
        <v>279.2</v>
      </c>
      <c r="M41" s="68"/>
      <c r="N41" s="28"/>
    </row>
    <row r="42" spans="2:22" s="8" customFormat="1" ht="37.5">
      <c r="B42" s="66"/>
      <c r="C42" s="36"/>
      <c r="D42" s="39" t="s">
        <v>58</v>
      </c>
      <c r="E42" s="33"/>
      <c r="F42" s="49">
        <v>927.5</v>
      </c>
      <c r="G42" s="49">
        <f>+H42-F42</f>
        <v>5</v>
      </c>
      <c r="H42" s="49">
        <f>900+25+2.5+5</f>
        <v>932.5</v>
      </c>
      <c r="I42" s="49">
        <v>0.06</v>
      </c>
      <c r="J42" s="49">
        <v>0.1</v>
      </c>
      <c r="K42" s="49">
        <v>0.1</v>
      </c>
      <c r="L42" s="49">
        <f t="shared" si="6"/>
        <v>932.4</v>
      </c>
      <c r="M42" s="68"/>
      <c r="N42" s="28"/>
    </row>
    <row r="43" spans="2:22" s="8" customFormat="1" ht="19.5">
      <c r="B43" s="66"/>
      <c r="C43" s="36"/>
      <c r="D43" s="39" t="s">
        <v>57</v>
      </c>
      <c r="E43" s="33"/>
      <c r="F43" s="49">
        <v>0</v>
      </c>
      <c r="G43" s="49">
        <v>0</v>
      </c>
      <c r="H43" s="49">
        <f t="shared" si="7"/>
        <v>0</v>
      </c>
      <c r="I43" s="49">
        <v>0</v>
      </c>
      <c r="J43" s="49">
        <v>0</v>
      </c>
      <c r="K43" s="49">
        <v>0</v>
      </c>
      <c r="L43" s="49">
        <f t="shared" si="6"/>
        <v>0</v>
      </c>
      <c r="M43" s="68"/>
      <c r="N43" s="28"/>
    </row>
    <row r="44" spans="2:22" s="8" customFormat="1" ht="19.5">
      <c r="B44" s="66"/>
      <c r="C44" s="36"/>
      <c r="D44" s="39" t="s">
        <v>56</v>
      </c>
      <c r="E44" s="30"/>
      <c r="F44" s="49">
        <v>476</v>
      </c>
      <c r="G44" s="47">
        <v>0</v>
      </c>
      <c r="H44" s="49">
        <f>25+29+15+190+60+157</f>
        <v>476</v>
      </c>
      <c r="I44" s="49">
        <f>4.7+2.8+12.1+11.1</f>
        <v>30.700000000000003</v>
      </c>
      <c r="J44" s="49">
        <f t="shared" ref="J44:K44" si="10">4.7+2.8+12.1+11.1</f>
        <v>30.700000000000003</v>
      </c>
      <c r="K44" s="49">
        <f t="shared" si="10"/>
        <v>30.700000000000003</v>
      </c>
      <c r="L44" s="49">
        <f t="shared" si="6"/>
        <v>445.3</v>
      </c>
      <c r="M44" s="68"/>
      <c r="N44" s="28"/>
      <c r="R44" s="103"/>
      <c r="S44" s="103"/>
      <c r="T44" s="103"/>
      <c r="U44" s="103"/>
      <c r="V44" s="103"/>
    </row>
    <row r="45" spans="2:22" s="8" customFormat="1" ht="19.5">
      <c r="B45" s="66"/>
      <c r="C45" s="36"/>
      <c r="D45" s="39"/>
      <c r="E45" s="30"/>
      <c r="F45" s="49"/>
      <c r="G45" s="47"/>
      <c r="H45" s="49"/>
      <c r="I45" s="55"/>
      <c r="J45" s="49"/>
      <c r="K45" s="49"/>
      <c r="L45" s="49"/>
      <c r="M45" s="68"/>
      <c r="N45" s="28"/>
      <c r="R45" s="103"/>
      <c r="S45" s="103"/>
      <c r="T45" s="103"/>
      <c r="U45" s="103"/>
      <c r="V45" s="103"/>
    </row>
    <row r="46" spans="2:22" s="8" customFormat="1" ht="19.5">
      <c r="B46" s="66"/>
      <c r="C46" s="36"/>
      <c r="D46" s="39"/>
      <c r="E46" s="30"/>
      <c r="F46" s="49"/>
      <c r="G46" s="47"/>
      <c r="H46" s="49"/>
      <c r="I46" s="55"/>
      <c r="J46" s="49"/>
      <c r="K46" s="49"/>
      <c r="L46" s="49"/>
      <c r="M46" s="68"/>
      <c r="N46" s="28"/>
      <c r="R46" s="103"/>
      <c r="S46" s="103"/>
      <c r="T46" s="103"/>
      <c r="U46" s="103"/>
      <c r="V46" s="103"/>
    </row>
    <row r="47" spans="2:22" s="8" customFormat="1" ht="19.5">
      <c r="B47" s="66"/>
      <c r="C47" s="36"/>
      <c r="D47" s="39"/>
      <c r="E47" s="30"/>
      <c r="F47" s="49"/>
      <c r="G47" s="47"/>
      <c r="H47" s="49"/>
      <c r="I47" s="55"/>
      <c r="J47" s="49"/>
      <c r="K47" s="49"/>
      <c r="L47" s="49"/>
      <c r="M47" s="68"/>
      <c r="N47" s="28"/>
      <c r="R47" s="103"/>
      <c r="S47" s="103"/>
      <c r="T47" s="103"/>
      <c r="U47" s="103"/>
      <c r="V47" s="103"/>
    </row>
    <row r="48" spans="2:22" s="8" customFormat="1" ht="19.5">
      <c r="B48" s="66"/>
      <c r="C48" s="36"/>
      <c r="D48" s="40"/>
      <c r="E48" s="33"/>
      <c r="F48" s="49"/>
      <c r="G48" s="49"/>
      <c r="H48" s="49"/>
      <c r="I48" s="49"/>
      <c r="J48" s="49"/>
      <c r="K48" s="49"/>
      <c r="L48" s="49"/>
      <c r="M48" s="68"/>
      <c r="N48" s="28"/>
      <c r="R48" s="103"/>
      <c r="S48" s="103"/>
      <c r="T48" s="103"/>
      <c r="U48" s="103"/>
      <c r="V48" s="103"/>
    </row>
    <row r="49" spans="2:22" s="8" customFormat="1" ht="19.5">
      <c r="B49" s="66"/>
      <c r="C49" s="25" t="s">
        <v>55</v>
      </c>
      <c r="D49" s="40"/>
      <c r="E49" s="33"/>
      <c r="F49" s="48">
        <f>SUM(F51:F59)</f>
        <v>25724.899999999998</v>
      </c>
      <c r="G49" s="48">
        <f>SUM(G51:G59)</f>
        <v>2404.8999999999996</v>
      </c>
      <c r="H49" s="48">
        <f>F49+G49</f>
        <v>28129.799999999996</v>
      </c>
      <c r="I49" s="48">
        <f>SUM(I51:I59)</f>
        <v>5011.1000000000004</v>
      </c>
      <c r="J49" s="48">
        <f>SUM(J51:J59)</f>
        <v>4664</v>
      </c>
      <c r="K49" s="48">
        <f>SUM(K51:K59)</f>
        <v>4664</v>
      </c>
      <c r="L49" s="48">
        <f>SUM(L51:L59)</f>
        <v>28239.300000000003</v>
      </c>
      <c r="M49" s="68"/>
      <c r="N49" s="28"/>
      <c r="R49" s="103"/>
      <c r="S49" s="103"/>
      <c r="T49" s="103"/>
      <c r="U49" s="103"/>
      <c r="V49" s="103"/>
    </row>
    <row r="50" spans="2:22" s="8" customFormat="1" ht="19.5">
      <c r="B50" s="66"/>
      <c r="C50" s="36"/>
      <c r="D50" s="40"/>
      <c r="E50" s="33"/>
      <c r="F50" s="49"/>
      <c r="G50" s="49"/>
      <c r="H50" s="49"/>
      <c r="I50" s="49"/>
      <c r="J50" s="49"/>
      <c r="K50" s="49"/>
      <c r="L50" s="49"/>
      <c r="M50" s="68"/>
      <c r="N50" s="28"/>
      <c r="R50" s="103"/>
      <c r="S50" s="103"/>
      <c r="T50" s="103"/>
      <c r="U50" s="103"/>
      <c r="V50" s="103"/>
    </row>
    <row r="51" spans="2:22" s="8" customFormat="1" ht="19.5">
      <c r="B51" s="66"/>
      <c r="C51" s="36"/>
      <c r="D51" s="39" t="s">
        <v>54</v>
      </c>
      <c r="E51" s="33"/>
      <c r="F51" s="49">
        <v>3057</v>
      </c>
      <c r="G51" s="49">
        <v>200</v>
      </c>
      <c r="H51" s="49">
        <f>4773.5+10+1225+310+750+356+24+510+72</f>
        <v>8030.5</v>
      </c>
      <c r="I51" s="49">
        <f>274+76+256.5+11.5+10+172.9+3.6</f>
        <v>804.5</v>
      </c>
      <c r="J51" s="49">
        <f>274.1+76+256.5+11.5+10+172.9+3.6</f>
        <v>804.6</v>
      </c>
      <c r="K51" s="49">
        <f>274.1+76+256.5+11.5+10+172.9+3.6</f>
        <v>804.6</v>
      </c>
      <c r="L51" s="49">
        <f t="shared" ref="L51:L58" si="11">H51-J51</f>
        <v>7225.9</v>
      </c>
      <c r="M51" s="68"/>
      <c r="N51" s="28"/>
    </row>
    <row r="52" spans="2:22" s="8" customFormat="1" ht="19.5">
      <c r="B52" s="66"/>
      <c r="C52" s="36"/>
      <c r="D52" s="39" t="s">
        <v>53</v>
      </c>
      <c r="E52" s="33"/>
      <c r="F52" s="49">
        <v>0</v>
      </c>
      <c r="G52" s="49">
        <v>0</v>
      </c>
      <c r="H52" s="49">
        <f t="shared" ref="H52:H58" si="12">F52+G52</f>
        <v>0</v>
      </c>
      <c r="I52" s="49">
        <v>0</v>
      </c>
      <c r="J52" s="49">
        <v>0</v>
      </c>
      <c r="K52" s="49">
        <v>0</v>
      </c>
      <c r="L52" s="49">
        <f t="shared" si="11"/>
        <v>0</v>
      </c>
      <c r="M52" s="68"/>
      <c r="N52" s="28"/>
    </row>
    <row r="53" spans="2:22" s="8" customFormat="1" ht="37.5">
      <c r="B53" s="66"/>
      <c r="C53" s="36"/>
      <c r="D53" s="39" t="s">
        <v>52</v>
      </c>
      <c r="E53" s="30"/>
      <c r="F53" s="49">
        <v>13153.1</v>
      </c>
      <c r="G53" s="47">
        <f>+H53-F53</f>
        <v>2840.8999999999996</v>
      </c>
      <c r="H53" s="49">
        <f>240+8202+250+1000+600+800+75+3651+642.2+533.8</f>
        <v>15994</v>
      </c>
      <c r="I53" s="49">
        <f>4.6+602.7+86.3+149.8+0.3+907.7+183.7+187.3</f>
        <v>2122.4</v>
      </c>
      <c r="J53" s="49">
        <f>529.5+86.3+149.8+0.3+907.6+183.7+187.3</f>
        <v>2044.5</v>
      </c>
      <c r="K53" s="49">
        <f>529.5+86.3+149.8+0.3+907.6+183.7+187.3</f>
        <v>2044.5</v>
      </c>
      <c r="L53" s="49">
        <f t="shared" si="11"/>
        <v>13949.5</v>
      </c>
      <c r="M53" s="68"/>
      <c r="N53" s="34"/>
      <c r="O53" s="17"/>
      <c r="P53" s="89"/>
      <c r="Q53" s="89"/>
      <c r="R53" s="89"/>
      <c r="S53" s="89"/>
      <c r="T53" s="89"/>
      <c r="U53" s="89"/>
    </row>
    <row r="54" spans="2:22" s="8" customFormat="1" ht="19.5">
      <c r="B54" s="66"/>
      <c r="C54" s="36"/>
      <c r="D54" s="39" t="s">
        <v>51</v>
      </c>
      <c r="E54" s="33"/>
      <c r="F54" s="49">
        <v>683</v>
      </c>
      <c r="G54" s="47">
        <f>+H54-F54</f>
        <v>-191</v>
      </c>
      <c r="H54" s="49">
        <f>169+313+10</f>
        <v>492</v>
      </c>
      <c r="I54" s="49">
        <f>80.2+97.9</f>
        <v>178.10000000000002</v>
      </c>
      <c r="J54" s="49">
        <f>80.2+83.4</f>
        <v>163.60000000000002</v>
      </c>
      <c r="K54" s="49">
        <f>80.2+83.4</f>
        <v>163.60000000000002</v>
      </c>
      <c r="L54" s="49">
        <f t="shared" si="11"/>
        <v>328.4</v>
      </c>
      <c r="M54" s="68"/>
      <c r="N54" s="28"/>
      <c r="P54" s="89"/>
      <c r="Q54" s="89"/>
      <c r="R54" s="89"/>
      <c r="S54" s="89"/>
      <c r="T54" s="89"/>
      <c r="U54" s="89"/>
    </row>
    <row r="55" spans="2:22" s="8" customFormat="1" ht="37.5">
      <c r="B55" s="66"/>
      <c r="C55" s="36"/>
      <c r="D55" s="39" t="s">
        <v>50</v>
      </c>
      <c r="E55" s="30"/>
      <c r="F55" s="49">
        <v>3832</v>
      </c>
      <c r="G55" s="47">
        <f>+H55-F55</f>
        <v>-265</v>
      </c>
      <c r="H55" s="49">
        <f>950+180+260+350+1739+88</f>
        <v>3567</v>
      </c>
      <c r="I55" s="49">
        <f>34.3+19.5+1.1+17.2+696.6+35.9</f>
        <v>804.6</v>
      </c>
      <c r="J55" s="49">
        <f>34.3+19.5+1.1+17.2+549.4+28.7</f>
        <v>650.20000000000005</v>
      </c>
      <c r="K55" s="49">
        <f>34.3+19.5+1.1+17.2+549.4+28.7</f>
        <v>650.20000000000005</v>
      </c>
      <c r="L55" s="49">
        <f>H55-J55</f>
        <v>2916.8</v>
      </c>
      <c r="M55" s="68"/>
      <c r="N55" s="28"/>
      <c r="P55" s="89"/>
      <c r="Q55" s="89"/>
      <c r="R55" s="89"/>
      <c r="S55" s="89"/>
      <c r="T55" s="89"/>
      <c r="U55" s="89"/>
    </row>
    <row r="56" spans="2:22" s="8" customFormat="1" ht="19.5">
      <c r="B56" s="66"/>
      <c r="C56" s="36"/>
      <c r="D56" s="39" t="s">
        <v>49</v>
      </c>
      <c r="E56" s="33"/>
      <c r="F56" s="49">
        <v>100</v>
      </c>
      <c r="G56" s="47">
        <v>-100</v>
      </c>
      <c r="H56" s="49">
        <f t="shared" si="12"/>
        <v>0</v>
      </c>
      <c r="I56" s="49">
        <v>0</v>
      </c>
      <c r="J56" s="49">
        <v>0</v>
      </c>
      <c r="K56" s="49">
        <v>0</v>
      </c>
      <c r="L56" s="49">
        <f t="shared" si="11"/>
        <v>0</v>
      </c>
      <c r="M56" s="68"/>
      <c r="N56" s="28"/>
    </row>
    <row r="57" spans="2:22" s="8" customFormat="1" ht="19.5">
      <c r="B57" s="66"/>
      <c r="C57" s="36"/>
      <c r="D57" s="39" t="s">
        <v>48</v>
      </c>
      <c r="E57" s="33"/>
      <c r="F57" s="49">
        <v>120</v>
      </c>
      <c r="G57" s="47">
        <v>0</v>
      </c>
      <c r="H57" s="49">
        <f t="shared" si="12"/>
        <v>120</v>
      </c>
      <c r="I57" s="49">
        <v>17.899999999999999</v>
      </c>
      <c r="J57" s="49">
        <v>17.899999999999999</v>
      </c>
      <c r="K57" s="49">
        <v>17.899999999999999</v>
      </c>
      <c r="L57" s="49">
        <f t="shared" si="11"/>
        <v>102.1</v>
      </c>
      <c r="M57" s="68"/>
      <c r="N57" s="28"/>
    </row>
    <row r="58" spans="2:22" s="8" customFormat="1" ht="19.5">
      <c r="B58" s="66"/>
      <c r="C58" s="36"/>
      <c r="D58" s="39" t="s">
        <v>47</v>
      </c>
      <c r="E58" s="33"/>
      <c r="F58" s="49">
        <v>80</v>
      </c>
      <c r="G58" s="47">
        <v>-80</v>
      </c>
      <c r="H58" s="49">
        <f t="shared" si="12"/>
        <v>0</v>
      </c>
      <c r="I58" s="49">
        <v>0</v>
      </c>
      <c r="J58" s="49">
        <v>0</v>
      </c>
      <c r="K58" s="49">
        <v>0</v>
      </c>
      <c r="L58" s="49">
        <f t="shared" si="11"/>
        <v>0</v>
      </c>
      <c r="M58" s="68"/>
      <c r="N58" s="28"/>
    </row>
    <row r="59" spans="2:22" s="8" customFormat="1" ht="19.5">
      <c r="B59" s="66"/>
      <c r="C59" s="36"/>
      <c r="D59" s="39" t="s">
        <v>46</v>
      </c>
      <c r="E59" s="30"/>
      <c r="F59" s="49">
        <v>4699.8</v>
      </c>
      <c r="G59" s="47">
        <v>0</v>
      </c>
      <c r="H59" s="49">
        <f>F59+G59</f>
        <v>4699.8</v>
      </c>
      <c r="I59" s="49">
        <f>66+400.1+50+524.8+42.7</f>
        <v>1083.6000000000001</v>
      </c>
      <c r="J59" s="49">
        <f>66+400.1+50+432.2+34.9</f>
        <v>983.19999999999993</v>
      </c>
      <c r="K59" s="49">
        <f>66+400.1+50+432.2+34.9</f>
        <v>983.19999999999993</v>
      </c>
      <c r="L59" s="49">
        <f>H59-J59</f>
        <v>3716.6000000000004</v>
      </c>
      <c r="M59" s="68"/>
      <c r="N59" s="28"/>
    </row>
    <row r="60" spans="2:22" s="8" customFormat="1" ht="19.5">
      <c r="B60" s="66"/>
      <c r="C60" s="36"/>
      <c r="D60" s="39"/>
      <c r="E60" s="30"/>
      <c r="F60" s="49"/>
      <c r="G60" s="47"/>
      <c r="H60" s="49"/>
      <c r="I60" s="55"/>
      <c r="J60" s="49"/>
      <c r="K60" s="49"/>
      <c r="L60" s="49"/>
      <c r="M60" s="68"/>
      <c r="N60" s="28"/>
    </row>
    <row r="61" spans="2:22" s="8" customFormat="1" ht="19.5">
      <c r="B61" s="66"/>
      <c r="C61" s="36"/>
      <c r="D61" s="39"/>
      <c r="E61" s="30"/>
      <c r="F61" s="49"/>
      <c r="G61" s="47"/>
      <c r="H61" s="49"/>
      <c r="I61" s="55"/>
      <c r="J61" s="49"/>
      <c r="K61" s="49"/>
      <c r="L61" s="49"/>
      <c r="M61" s="68"/>
      <c r="N61" s="28"/>
    </row>
    <row r="62" spans="2:22" s="8" customFormat="1" ht="19.5">
      <c r="B62" s="66"/>
      <c r="C62" s="36"/>
      <c r="D62" s="39"/>
      <c r="E62" s="30"/>
      <c r="F62" s="49"/>
      <c r="G62" s="47"/>
      <c r="H62" s="49"/>
      <c r="I62" s="55"/>
      <c r="J62" s="49"/>
      <c r="K62" s="49"/>
      <c r="L62" s="49"/>
      <c r="M62" s="68"/>
      <c r="N62" s="28"/>
    </row>
    <row r="63" spans="2:22" s="8" customFormat="1" ht="19.5">
      <c r="B63" s="66"/>
      <c r="C63" s="36"/>
      <c r="D63" s="40"/>
      <c r="E63" s="33"/>
      <c r="F63" s="49"/>
      <c r="G63" s="49"/>
      <c r="H63" s="49"/>
      <c r="I63" s="49"/>
      <c r="J63" s="49"/>
      <c r="K63" s="49"/>
      <c r="L63" s="49"/>
      <c r="M63" s="68"/>
      <c r="N63" s="28"/>
    </row>
    <row r="64" spans="2:22" s="8" customFormat="1" ht="19.5">
      <c r="B64" s="66"/>
      <c r="C64" s="90" t="s">
        <v>45</v>
      </c>
      <c r="D64" s="90"/>
      <c r="E64" s="33"/>
      <c r="F64" s="48">
        <f>SUM(F67:F75)</f>
        <v>1141848.8999999999</v>
      </c>
      <c r="G64" s="48">
        <f>SUM(G67:G75)</f>
        <v>521315.90000000014</v>
      </c>
      <c r="H64" s="48">
        <f>F64+G64</f>
        <v>1663164.8</v>
      </c>
      <c r="I64" s="48">
        <f>SUM(I67:I75)</f>
        <v>1154682.1000000001</v>
      </c>
      <c r="J64" s="48">
        <f>SUM(J67:J75)</f>
        <v>1154478.7</v>
      </c>
      <c r="K64" s="48">
        <f>SUM(K67:K75)</f>
        <v>1154478.7</v>
      </c>
      <c r="L64" s="48">
        <f t="shared" ref="L64" si="13">SUM(L67:L75)</f>
        <v>508686.10000000009</v>
      </c>
      <c r="M64" s="70"/>
      <c r="N64" s="28"/>
    </row>
    <row r="65" spans="2:41" s="8" customFormat="1" ht="19.5">
      <c r="B65" s="66"/>
      <c r="C65" s="90"/>
      <c r="D65" s="90"/>
      <c r="E65" s="33"/>
      <c r="F65" s="49"/>
      <c r="G65" s="49"/>
      <c r="H65" s="49"/>
      <c r="I65" s="49"/>
      <c r="J65" s="49"/>
      <c r="K65" s="49"/>
      <c r="L65" s="49"/>
      <c r="M65" s="68"/>
      <c r="N65" s="28"/>
    </row>
    <row r="66" spans="2:41" s="8" customFormat="1" ht="19.5">
      <c r="B66" s="66"/>
      <c r="C66" s="87"/>
      <c r="D66" s="87"/>
      <c r="E66" s="33"/>
      <c r="F66" s="49"/>
      <c r="G66" s="49"/>
      <c r="H66" s="49"/>
      <c r="I66" s="49"/>
      <c r="J66" s="49"/>
      <c r="K66" s="49"/>
      <c r="L66" s="49"/>
      <c r="M66" s="68"/>
      <c r="N66" s="28"/>
    </row>
    <row r="67" spans="2:41" s="8" customFormat="1" ht="37.5">
      <c r="B67" s="66"/>
      <c r="C67" s="36"/>
      <c r="D67" s="39" t="s">
        <v>44</v>
      </c>
      <c r="E67" s="33"/>
      <c r="F67" s="49">
        <v>0</v>
      </c>
      <c r="G67" s="49">
        <v>0</v>
      </c>
      <c r="H67" s="49">
        <f t="shared" ref="H67:H75" si="14">F67+G67</f>
        <v>0</v>
      </c>
      <c r="I67" s="49">
        <v>0</v>
      </c>
      <c r="J67" s="49">
        <v>0</v>
      </c>
      <c r="K67" s="49">
        <v>0</v>
      </c>
      <c r="L67" s="49">
        <f>H67-J67</f>
        <v>0</v>
      </c>
      <c r="M67" s="68"/>
      <c r="N67" s="28"/>
    </row>
    <row r="68" spans="2:41" s="8" customFormat="1" ht="19.5">
      <c r="B68" s="66"/>
      <c r="C68" s="36"/>
      <c r="D68" s="39" t="s">
        <v>43</v>
      </c>
      <c r="E68" s="33"/>
      <c r="F68" s="49">
        <v>0</v>
      </c>
      <c r="G68" s="49">
        <v>0</v>
      </c>
      <c r="H68" s="49">
        <f t="shared" si="14"/>
        <v>0</v>
      </c>
      <c r="I68" s="49">
        <v>0</v>
      </c>
      <c r="J68" s="49">
        <v>0</v>
      </c>
      <c r="K68" s="49">
        <v>0</v>
      </c>
      <c r="L68" s="49">
        <f t="shared" ref="L68:L75" si="15">H68-J68</f>
        <v>0</v>
      </c>
      <c r="M68" s="68"/>
      <c r="N68" s="28"/>
    </row>
    <row r="69" spans="2:41" s="9" customFormat="1" ht="19.5">
      <c r="B69" s="66"/>
      <c r="C69" s="36"/>
      <c r="D69" s="39" t="s">
        <v>42</v>
      </c>
      <c r="E69" s="33"/>
      <c r="F69" s="49">
        <v>0</v>
      </c>
      <c r="G69" s="49">
        <v>0</v>
      </c>
      <c r="H69" s="49">
        <f t="shared" si="14"/>
        <v>0</v>
      </c>
      <c r="I69" s="49">
        <v>0</v>
      </c>
      <c r="J69" s="49">
        <v>0</v>
      </c>
      <c r="K69" s="49">
        <v>0</v>
      </c>
      <c r="L69" s="49">
        <f t="shared" si="15"/>
        <v>0</v>
      </c>
      <c r="M69" s="68"/>
      <c r="N69" s="35"/>
    </row>
    <row r="70" spans="2:41" s="8" customFormat="1" ht="19.5">
      <c r="B70" s="66"/>
      <c r="C70" s="36"/>
      <c r="D70" s="39" t="s">
        <v>41</v>
      </c>
      <c r="E70" s="33"/>
      <c r="F70" s="49">
        <v>0</v>
      </c>
      <c r="G70" s="49">
        <v>0</v>
      </c>
      <c r="H70" s="49">
        <f t="shared" si="14"/>
        <v>0</v>
      </c>
      <c r="I70" s="49">
        <v>0</v>
      </c>
      <c r="J70" s="49">
        <v>0</v>
      </c>
      <c r="K70" s="49">
        <v>0</v>
      </c>
      <c r="L70" s="49">
        <f t="shared" si="15"/>
        <v>0</v>
      </c>
      <c r="M70" s="68"/>
      <c r="N70" s="28"/>
    </row>
    <row r="71" spans="2:41" s="8" customFormat="1" ht="19.5">
      <c r="B71" s="66"/>
      <c r="C71" s="36"/>
      <c r="D71" s="39" t="s">
        <v>40</v>
      </c>
      <c r="E71" s="30"/>
      <c r="F71" s="49">
        <v>1141848.8999999999</v>
      </c>
      <c r="G71" s="47">
        <f>+H71-F71</f>
        <v>521315.90000000014</v>
      </c>
      <c r="H71" s="49">
        <v>1663164.8</v>
      </c>
      <c r="I71" s="49">
        <v>1154682.1000000001</v>
      </c>
      <c r="J71" s="49">
        <v>1154478.7</v>
      </c>
      <c r="K71" s="49">
        <v>1154478.7</v>
      </c>
      <c r="L71" s="49">
        <f t="shared" si="15"/>
        <v>508686.10000000009</v>
      </c>
      <c r="M71" s="68"/>
      <c r="N71" s="28"/>
    </row>
    <row r="72" spans="2:41" s="8" customFormat="1" ht="37.5">
      <c r="B72" s="66"/>
      <c r="C72" s="36"/>
      <c r="D72" s="39" t="s">
        <v>39</v>
      </c>
      <c r="E72" s="33"/>
      <c r="F72" s="49">
        <v>0</v>
      </c>
      <c r="G72" s="49">
        <v>0</v>
      </c>
      <c r="H72" s="49">
        <f>F72+G72</f>
        <v>0</v>
      </c>
      <c r="I72" s="49">
        <v>0</v>
      </c>
      <c r="J72" s="49">
        <v>0</v>
      </c>
      <c r="K72" s="49">
        <v>0</v>
      </c>
      <c r="L72" s="49">
        <f t="shared" si="15"/>
        <v>0</v>
      </c>
      <c r="M72" s="68"/>
      <c r="N72" s="28"/>
      <c r="Q72" s="53"/>
    </row>
    <row r="73" spans="2:41" s="3" customFormat="1" ht="19.5">
      <c r="B73" s="66"/>
      <c r="C73" s="36"/>
      <c r="D73" s="39" t="s">
        <v>38</v>
      </c>
      <c r="E73" s="33"/>
      <c r="F73" s="49">
        <v>0</v>
      </c>
      <c r="G73" s="49">
        <v>0</v>
      </c>
      <c r="H73" s="49">
        <f t="shared" si="14"/>
        <v>0</v>
      </c>
      <c r="I73" s="49">
        <v>0</v>
      </c>
      <c r="J73" s="49">
        <v>0</v>
      </c>
      <c r="K73" s="49">
        <v>0</v>
      </c>
      <c r="L73" s="49">
        <f t="shared" si="15"/>
        <v>0</v>
      </c>
      <c r="M73" s="68"/>
      <c r="N73" s="2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>
      <c r="B74" s="66"/>
      <c r="C74" s="36"/>
      <c r="D74" s="39" t="s">
        <v>37</v>
      </c>
      <c r="E74" s="33"/>
      <c r="F74" s="49">
        <v>0</v>
      </c>
      <c r="G74" s="49">
        <v>0</v>
      </c>
      <c r="H74" s="49">
        <f t="shared" si="14"/>
        <v>0</v>
      </c>
      <c r="I74" s="49">
        <v>0</v>
      </c>
      <c r="J74" s="49">
        <v>0</v>
      </c>
      <c r="K74" s="49">
        <v>0</v>
      </c>
      <c r="L74" s="49">
        <f t="shared" si="15"/>
        <v>0</v>
      </c>
      <c r="M74" s="68"/>
      <c r="N74" s="2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>
      <c r="B75" s="66"/>
      <c r="C75" s="36"/>
      <c r="D75" s="39" t="s">
        <v>36</v>
      </c>
      <c r="E75" s="33"/>
      <c r="F75" s="49">
        <v>0</v>
      </c>
      <c r="G75" s="49">
        <v>0</v>
      </c>
      <c r="H75" s="49">
        <f t="shared" si="14"/>
        <v>0</v>
      </c>
      <c r="I75" s="49">
        <v>0</v>
      </c>
      <c r="J75" s="49">
        <v>0</v>
      </c>
      <c r="K75" s="49">
        <v>0</v>
      </c>
      <c r="L75" s="49">
        <f t="shared" si="15"/>
        <v>0</v>
      </c>
      <c r="M75" s="68"/>
      <c r="N75" s="2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>
      <c r="B76" s="66"/>
      <c r="C76" s="36"/>
      <c r="D76" s="39"/>
      <c r="E76" s="33"/>
      <c r="F76" s="49"/>
      <c r="G76" s="49"/>
      <c r="H76" s="49"/>
      <c r="I76" s="49"/>
      <c r="J76" s="49"/>
      <c r="K76" s="49"/>
      <c r="L76" s="49"/>
      <c r="M76" s="68"/>
      <c r="N76" s="2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>
      <c r="B77" s="66"/>
      <c r="C77" s="36"/>
      <c r="D77" s="39"/>
      <c r="E77" s="33"/>
      <c r="F77" s="49"/>
      <c r="G77" s="49"/>
      <c r="H77" s="49"/>
      <c r="I77" s="49"/>
      <c r="J77" s="49"/>
      <c r="K77" s="49"/>
      <c r="L77" s="49"/>
      <c r="M77" s="68"/>
      <c r="N77" s="2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>
      <c r="B78" s="81"/>
      <c r="C78" s="82"/>
      <c r="D78" s="83"/>
      <c r="E78" s="84"/>
      <c r="F78" s="85"/>
      <c r="G78" s="85"/>
      <c r="H78" s="85"/>
      <c r="I78" s="85"/>
      <c r="J78" s="85"/>
      <c r="K78" s="85"/>
      <c r="L78" s="85"/>
      <c r="M78" s="86"/>
      <c r="N78" s="28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>
      <c r="B79" s="66"/>
      <c r="C79" s="36"/>
      <c r="D79" s="40"/>
      <c r="E79" s="33"/>
      <c r="F79" s="49"/>
      <c r="G79" s="49"/>
      <c r="H79" s="49"/>
      <c r="I79" s="49"/>
      <c r="J79" s="49"/>
      <c r="K79" s="49"/>
      <c r="L79" s="49"/>
      <c r="M79" s="68"/>
      <c r="N79" s="2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>
      <c r="B80" s="66"/>
      <c r="C80" s="25" t="s">
        <v>35</v>
      </c>
      <c r="D80" s="40"/>
      <c r="E80" s="33"/>
      <c r="F80" s="48">
        <f>SUM(F82:F90)</f>
        <v>3640</v>
      </c>
      <c r="G80" s="48">
        <f>SUM(G82:G90)</f>
        <v>-2390</v>
      </c>
      <c r="H80" s="48">
        <f>F80+G80</f>
        <v>1250</v>
      </c>
      <c r="I80" s="48">
        <f>SUM(I82:I90)</f>
        <v>40.5</v>
      </c>
      <c r="J80" s="48">
        <f>SUM(J82:J90)</f>
        <v>26.1</v>
      </c>
      <c r="K80" s="48">
        <f>SUM(K82:K90)</f>
        <v>26.1</v>
      </c>
      <c r="L80" s="48">
        <f>SUM(L82:L90)</f>
        <v>1223.9000000000001</v>
      </c>
      <c r="M80" s="68"/>
      <c r="N80" s="28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>
      <c r="B81" s="66"/>
      <c r="C81" s="36"/>
      <c r="D81" s="40"/>
      <c r="E81" s="33"/>
      <c r="F81" s="49"/>
      <c r="G81" s="49"/>
      <c r="H81" s="49"/>
      <c r="I81" s="49"/>
      <c r="J81" s="49"/>
      <c r="K81" s="49"/>
      <c r="L81" s="49"/>
      <c r="M81" s="68"/>
      <c r="N81" s="2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6.25">
      <c r="B82" s="66"/>
      <c r="C82" s="36"/>
      <c r="D82" s="39" t="s">
        <v>33</v>
      </c>
      <c r="E82" s="33"/>
      <c r="F82" s="49">
        <v>1090</v>
      </c>
      <c r="G82" s="49">
        <f>+H82-F82</f>
        <v>-948.9</v>
      </c>
      <c r="H82" s="49">
        <f>11+100.1+30</f>
        <v>141.1</v>
      </c>
      <c r="I82" s="49">
        <v>0</v>
      </c>
      <c r="J82" s="49">
        <v>0</v>
      </c>
      <c r="K82" s="49">
        <v>0</v>
      </c>
      <c r="L82" s="49">
        <f t="shared" ref="L82:L90" si="16">H82-J82</f>
        <v>141.1</v>
      </c>
      <c r="M82" s="68"/>
      <c r="N82" s="28"/>
      <c r="O82" s="4"/>
      <c r="P82" s="4"/>
      <c r="Q82" s="5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>
      <c r="B83" s="66"/>
      <c r="C83" s="36"/>
      <c r="D83" s="39" t="s">
        <v>32</v>
      </c>
      <c r="E83" s="33"/>
      <c r="F83" s="49">
        <v>30</v>
      </c>
      <c r="G83" s="49">
        <v>0</v>
      </c>
      <c r="H83" s="49">
        <f t="shared" ref="H83:H89" si="17">F83+G83</f>
        <v>30</v>
      </c>
      <c r="I83" s="49">
        <v>0</v>
      </c>
      <c r="J83" s="49">
        <v>0</v>
      </c>
      <c r="K83" s="49">
        <v>0</v>
      </c>
      <c r="L83" s="49">
        <f t="shared" si="16"/>
        <v>30</v>
      </c>
      <c r="M83" s="68"/>
      <c r="N83" s="2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>
      <c r="B84" s="66"/>
      <c r="C84" s="36"/>
      <c r="D84" s="39" t="s">
        <v>31</v>
      </c>
      <c r="E84" s="33"/>
      <c r="F84" s="49">
        <v>0</v>
      </c>
      <c r="G84" s="49">
        <v>10</v>
      </c>
      <c r="H84" s="49">
        <v>10</v>
      </c>
      <c r="I84" s="49">
        <v>0.8</v>
      </c>
      <c r="J84" s="49">
        <v>0.8</v>
      </c>
      <c r="K84" s="49">
        <v>0.8</v>
      </c>
      <c r="L84" s="49">
        <f t="shared" si="16"/>
        <v>9.1999999999999993</v>
      </c>
      <c r="M84" s="68"/>
      <c r="N84" s="2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>
      <c r="B85" s="66"/>
      <c r="C85" s="36"/>
      <c r="D85" s="39" t="s">
        <v>30</v>
      </c>
      <c r="E85" s="33"/>
      <c r="F85" s="49">
        <v>200</v>
      </c>
      <c r="G85" s="49">
        <v>-200</v>
      </c>
      <c r="H85" s="49">
        <f t="shared" si="17"/>
        <v>0</v>
      </c>
      <c r="I85" s="49">
        <v>0</v>
      </c>
      <c r="J85" s="49">
        <v>0</v>
      </c>
      <c r="K85" s="49">
        <v>0</v>
      </c>
      <c r="L85" s="49">
        <f t="shared" si="16"/>
        <v>0</v>
      </c>
      <c r="M85" s="68"/>
      <c r="N85" s="2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>
      <c r="B86" s="66"/>
      <c r="C86" s="36"/>
      <c r="D86" s="39" t="s">
        <v>29</v>
      </c>
      <c r="E86" s="33"/>
      <c r="F86" s="49">
        <v>0</v>
      </c>
      <c r="G86" s="49">
        <v>0</v>
      </c>
      <c r="H86" s="49">
        <f t="shared" si="17"/>
        <v>0</v>
      </c>
      <c r="I86" s="49">
        <v>0</v>
      </c>
      <c r="J86" s="49">
        <v>0</v>
      </c>
      <c r="K86" s="49">
        <v>0</v>
      </c>
      <c r="L86" s="49">
        <f t="shared" si="16"/>
        <v>0</v>
      </c>
      <c r="M86" s="68"/>
      <c r="N86" s="2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>
      <c r="B87" s="66"/>
      <c r="C87" s="36"/>
      <c r="D87" s="39" t="s">
        <v>28</v>
      </c>
      <c r="E87" s="33"/>
      <c r="F87" s="49">
        <v>1790</v>
      </c>
      <c r="G87" s="49">
        <f>+H87-F87</f>
        <v>-900</v>
      </c>
      <c r="H87" s="49">
        <f>40+100+710+40</f>
        <v>890</v>
      </c>
      <c r="I87" s="49">
        <v>39.700000000000003</v>
      </c>
      <c r="J87" s="49">
        <v>25.3</v>
      </c>
      <c r="K87" s="49">
        <v>25.3</v>
      </c>
      <c r="L87" s="49">
        <f t="shared" si="16"/>
        <v>864.7</v>
      </c>
      <c r="M87" s="68"/>
      <c r="N87" s="2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>
      <c r="B88" s="66"/>
      <c r="C88" s="36"/>
      <c r="D88" s="39" t="s">
        <v>27</v>
      </c>
      <c r="E88" s="33"/>
      <c r="F88" s="49">
        <v>0</v>
      </c>
      <c r="G88" s="49">
        <v>0</v>
      </c>
      <c r="H88" s="49">
        <f t="shared" si="17"/>
        <v>0</v>
      </c>
      <c r="I88" s="49">
        <v>0</v>
      </c>
      <c r="J88" s="49">
        <v>0</v>
      </c>
      <c r="K88" s="49">
        <v>0</v>
      </c>
      <c r="L88" s="49">
        <f t="shared" si="16"/>
        <v>0</v>
      </c>
      <c r="M88" s="68"/>
      <c r="N88" s="2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>
      <c r="B89" s="66"/>
      <c r="C89" s="36"/>
      <c r="D89" s="39" t="s">
        <v>26</v>
      </c>
      <c r="E89" s="33"/>
      <c r="F89" s="49">
        <v>0</v>
      </c>
      <c r="G89" s="49">
        <v>0</v>
      </c>
      <c r="H89" s="49">
        <f t="shared" si="17"/>
        <v>0</v>
      </c>
      <c r="I89" s="49">
        <v>0</v>
      </c>
      <c r="J89" s="49">
        <v>0</v>
      </c>
      <c r="K89" s="49">
        <v>0</v>
      </c>
      <c r="L89" s="49">
        <f t="shared" si="16"/>
        <v>0</v>
      </c>
      <c r="M89" s="68"/>
      <c r="N89" s="2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>
      <c r="B90" s="66"/>
      <c r="C90" s="36"/>
      <c r="D90" s="39" t="s">
        <v>25</v>
      </c>
      <c r="E90" s="33"/>
      <c r="F90" s="49">
        <v>530</v>
      </c>
      <c r="G90" s="49">
        <f>+H90-F90</f>
        <v>-351.1</v>
      </c>
      <c r="H90" s="49">
        <v>178.9</v>
      </c>
      <c r="I90" s="49">
        <v>0</v>
      </c>
      <c r="J90" s="49">
        <v>0</v>
      </c>
      <c r="K90" s="49">
        <v>0</v>
      </c>
      <c r="L90" s="49">
        <f t="shared" si="16"/>
        <v>178.9</v>
      </c>
      <c r="M90" s="68"/>
      <c r="N90" s="2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>
      <c r="B91" s="66"/>
      <c r="C91" s="36"/>
      <c r="D91" s="39"/>
      <c r="E91" s="33"/>
      <c r="F91" s="49"/>
      <c r="G91" s="49"/>
      <c r="H91" s="49"/>
      <c r="I91" s="55"/>
      <c r="J91" s="49"/>
      <c r="K91" s="49"/>
      <c r="L91" s="49"/>
      <c r="M91" s="68"/>
      <c r="N91" s="2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>
      <c r="B92" s="66"/>
      <c r="C92" s="36"/>
      <c r="D92" s="39"/>
      <c r="E92" s="33"/>
      <c r="F92" s="49"/>
      <c r="G92" s="49"/>
      <c r="H92" s="49"/>
      <c r="I92" s="55"/>
      <c r="J92" s="49"/>
      <c r="K92" s="49"/>
      <c r="L92" s="49"/>
      <c r="M92" s="68"/>
      <c r="N92" s="2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>
      <c r="B93" s="66"/>
      <c r="C93" s="36"/>
      <c r="D93" s="39"/>
      <c r="E93" s="33"/>
      <c r="F93" s="49"/>
      <c r="G93" s="49"/>
      <c r="H93" s="49"/>
      <c r="I93" s="55"/>
      <c r="J93" s="49"/>
      <c r="K93" s="49"/>
      <c r="L93" s="49"/>
      <c r="M93" s="68"/>
      <c r="N93" s="2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>
      <c r="B94" s="66"/>
      <c r="C94" s="36"/>
      <c r="D94" s="38"/>
      <c r="E94" s="33"/>
      <c r="F94" s="49"/>
      <c r="G94" s="49"/>
      <c r="H94" s="49"/>
      <c r="I94" s="49"/>
      <c r="J94" s="49"/>
      <c r="K94" s="49"/>
      <c r="L94" s="49"/>
      <c r="M94" s="68"/>
      <c r="N94" s="2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>
      <c r="B95" s="66"/>
      <c r="C95" s="25" t="s">
        <v>24</v>
      </c>
      <c r="D95" s="40"/>
      <c r="E95" s="33"/>
      <c r="F95" s="48">
        <f>SUM(F97:F99)</f>
        <v>0</v>
      </c>
      <c r="G95" s="48">
        <f>SUM(G97:G99)</f>
        <v>0</v>
      </c>
      <c r="H95" s="48">
        <f>F95+G95</f>
        <v>0</v>
      </c>
      <c r="I95" s="48">
        <f>SUM(I97:I99)</f>
        <v>0</v>
      </c>
      <c r="J95" s="48">
        <f>SUM(J97:J99)</f>
        <v>0</v>
      </c>
      <c r="K95" s="48">
        <f>SUM(K97:K99)</f>
        <v>0</v>
      </c>
      <c r="L95" s="48">
        <f>SUM(L97:L99)</f>
        <v>0</v>
      </c>
      <c r="M95" s="68"/>
      <c r="N95" s="2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>
      <c r="B96" s="66"/>
      <c r="C96" s="36"/>
      <c r="D96" s="40"/>
      <c r="E96" s="33"/>
      <c r="F96" s="49"/>
      <c r="G96" s="49"/>
      <c r="H96" s="49"/>
      <c r="I96" s="49"/>
      <c r="J96" s="49"/>
      <c r="K96" s="49"/>
      <c r="L96" s="49"/>
      <c r="M96" s="68"/>
      <c r="N96" s="2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>
      <c r="B97" s="66"/>
      <c r="C97" s="36"/>
      <c r="D97" s="39" t="s">
        <v>23</v>
      </c>
      <c r="E97" s="33"/>
      <c r="F97" s="49">
        <v>0</v>
      </c>
      <c r="G97" s="49">
        <v>0</v>
      </c>
      <c r="H97" s="49">
        <f>F97+G97</f>
        <v>0</v>
      </c>
      <c r="I97" s="49">
        <v>0</v>
      </c>
      <c r="J97" s="49">
        <v>0</v>
      </c>
      <c r="K97" s="49">
        <v>0</v>
      </c>
      <c r="L97" s="49">
        <f t="shared" ref="L97:L99" si="18">H97-J97</f>
        <v>0</v>
      </c>
      <c r="M97" s="68"/>
      <c r="N97" s="2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>
      <c r="B98" s="66"/>
      <c r="C98" s="36"/>
      <c r="D98" s="39" t="s">
        <v>22</v>
      </c>
      <c r="E98" s="33"/>
      <c r="F98" s="49">
        <v>0</v>
      </c>
      <c r="G98" s="49">
        <v>0</v>
      </c>
      <c r="H98" s="49">
        <f>F98+G98</f>
        <v>0</v>
      </c>
      <c r="I98" s="49">
        <v>0</v>
      </c>
      <c r="J98" s="49">
        <v>0</v>
      </c>
      <c r="K98" s="49">
        <v>0</v>
      </c>
      <c r="L98" s="49">
        <f t="shared" si="18"/>
        <v>0</v>
      </c>
      <c r="M98" s="68"/>
      <c r="N98" s="2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>
      <c r="B99" s="66"/>
      <c r="C99" s="41"/>
      <c r="D99" s="39" t="s">
        <v>21</v>
      </c>
      <c r="E99" s="33"/>
      <c r="F99" s="49">
        <v>0</v>
      </c>
      <c r="G99" s="49">
        <v>0</v>
      </c>
      <c r="H99" s="49">
        <f>F99+G99</f>
        <v>0</v>
      </c>
      <c r="I99" s="49">
        <v>0</v>
      </c>
      <c r="J99" s="49">
        <v>0</v>
      </c>
      <c r="K99" s="49">
        <v>0</v>
      </c>
      <c r="L99" s="49">
        <f t="shared" si="18"/>
        <v>0</v>
      </c>
      <c r="M99" s="68"/>
      <c r="N99" s="2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>
      <c r="B100" s="66"/>
      <c r="C100" s="41"/>
      <c r="D100" s="39"/>
      <c r="E100" s="33"/>
      <c r="F100" s="49"/>
      <c r="G100" s="49"/>
      <c r="H100" s="49"/>
      <c r="I100" s="49"/>
      <c r="J100" s="49"/>
      <c r="K100" s="49"/>
      <c r="L100" s="49"/>
      <c r="M100" s="68"/>
      <c r="N100" s="2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>
      <c r="B101" s="66"/>
      <c r="C101" s="41"/>
      <c r="D101" s="39"/>
      <c r="E101" s="33"/>
      <c r="F101" s="49"/>
      <c r="G101" s="49"/>
      <c r="H101" s="49"/>
      <c r="I101" s="49"/>
      <c r="J101" s="49"/>
      <c r="K101" s="49"/>
      <c r="L101" s="49"/>
      <c r="M101" s="68"/>
      <c r="N101" s="2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>
      <c r="B102" s="66"/>
      <c r="C102" s="41"/>
      <c r="D102" s="39"/>
      <c r="E102" s="33"/>
      <c r="F102" s="49"/>
      <c r="G102" s="49"/>
      <c r="H102" s="49"/>
      <c r="I102" s="49"/>
      <c r="J102" s="49"/>
      <c r="K102" s="49"/>
      <c r="L102" s="49"/>
      <c r="M102" s="68"/>
      <c r="N102" s="2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>
      <c r="B103" s="71"/>
      <c r="C103" s="42"/>
      <c r="D103" s="42"/>
      <c r="E103" s="33"/>
      <c r="F103" s="49"/>
      <c r="G103" s="49"/>
      <c r="H103" s="49"/>
      <c r="I103" s="49"/>
      <c r="J103" s="49"/>
      <c r="K103" s="49"/>
      <c r="L103" s="49"/>
      <c r="M103" s="68"/>
      <c r="N103" s="2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>
      <c r="B104" s="66"/>
      <c r="C104" s="25" t="s">
        <v>20</v>
      </c>
      <c r="D104" s="37"/>
      <c r="E104" s="33"/>
      <c r="F104" s="48">
        <f>SUM(F106:F112)</f>
        <v>249132.6</v>
      </c>
      <c r="G104" s="48">
        <f>SUM(G106:G112)</f>
        <v>0</v>
      </c>
      <c r="H104" s="48">
        <f>F104+G104</f>
        <v>249132.6</v>
      </c>
      <c r="I104" s="48">
        <f>SUM(I106:I112)</f>
        <v>0</v>
      </c>
      <c r="J104" s="48">
        <f>SUM(J106:J112)</f>
        <v>0</v>
      </c>
      <c r="K104" s="48">
        <f>SUM(K106:K112)</f>
        <v>0</v>
      </c>
      <c r="L104" s="48">
        <f>SUM(L106:L112)</f>
        <v>249132.6</v>
      </c>
      <c r="M104" s="68"/>
      <c r="N104" s="2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>
      <c r="B105" s="66"/>
      <c r="C105" s="37"/>
      <c r="D105" s="37"/>
      <c r="E105" s="33"/>
      <c r="F105" s="49"/>
      <c r="G105" s="49"/>
      <c r="H105" s="49"/>
      <c r="I105" s="49"/>
      <c r="J105" s="49"/>
      <c r="K105" s="49"/>
      <c r="L105" s="49"/>
      <c r="M105" s="68"/>
      <c r="N105" s="2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>
      <c r="B106" s="66"/>
      <c r="C106" s="36"/>
      <c r="D106" s="39" t="s">
        <v>19</v>
      </c>
      <c r="E106" s="33"/>
      <c r="F106" s="49">
        <v>0</v>
      </c>
      <c r="G106" s="49">
        <v>0</v>
      </c>
      <c r="H106" s="49">
        <f t="shared" ref="H106:H112" si="19">F106+G106</f>
        <v>0</v>
      </c>
      <c r="I106" s="49">
        <v>0</v>
      </c>
      <c r="J106" s="49">
        <v>0</v>
      </c>
      <c r="K106" s="49">
        <v>0</v>
      </c>
      <c r="L106" s="49">
        <f>H106-J106</f>
        <v>0</v>
      </c>
      <c r="M106" s="68"/>
      <c r="N106" s="2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>
      <c r="B107" s="66"/>
      <c r="C107" s="36"/>
      <c r="D107" s="39" t="s">
        <v>18</v>
      </c>
      <c r="E107" s="33"/>
      <c r="F107" s="49">
        <v>0</v>
      </c>
      <c r="G107" s="49">
        <v>0</v>
      </c>
      <c r="H107" s="49">
        <f t="shared" si="19"/>
        <v>0</v>
      </c>
      <c r="I107" s="49">
        <v>0</v>
      </c>
      <c r="J107" s="49">
        <v>0</v>
      </c>
      <c r="K107" s="49">
        <v>0</v>
      </c>
      <c r="L107" s="49">
        <f t="shared" ref="L107:L112" si="20">H107-J107</f>
        <v>0</v>
      </c>
      <c r="M107" s="68"/>
      <c r="N107" s="2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>
      <c r="B108" s="66"/>
      <c r="C108" s="36"/>
      <c r="D108" s="39" t="s">
        <v>17</v>
      </c>
      <c r="E108" s="33"/>
      <c r="F108" s="49">
        <v>0</v>
      </c>
      <c r="G108" s="49">
        <v>0</v>
      </c>
      <c r="H108" s="49">
        <f t="shared" si="19"/>
        <v>0</v>
      </c>
      <c r="I108" s="49">
        <v>0</v>
      </c>
      <c r="J108" s="49">
        <v>0</v>
      </c>
      <c r="K108" s="49">
        <v>0</v>
      </c>
      <c r="L108" s="49">
        <f t="shared" si="20"/>
        <v>0</v>
      </c>
      <c r="M108" s="68"/>
      <c r="N108" s="2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>
      <c r="B109" s="66"/>
      <c r="C109" s="36"/>
      <c r="D109" s="39" t="s">
        <v>16</v>
      </c>
      <c r="E109" s="33"/>
      <c r="F109" s="49">
        <v>249132.6</v>
      </c>
      <c r="G109" s="49">
        <v>0</v>
      </c>
      <c r="H109" s="49">
        <f t="shared" si="19"/>
        <v>249132.6</v>
      </c>
      <c r="I109" s="49">
        <v>0</v>
      </c>
      <c r="J109" s="49">
        <v>0</v>
      </c>
      <c r="K109" s="49">
        <v>0</v>
      </c>
      <c r="L109" s="49">
        <f t="shared" si="20"/>
        <v>249132.6</v>
      </c>
      <c r="M109" s="68"/>
      <c r="N109" s="2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>
      <c r="B110" s="66"/>
      <c r="C110" s="36"/>
      <c r="D110" s="39" t="s">
        <v>15</v>
      </c>
      <c r="E110" s="33"/>
      <c r="F110" s="49">
        <v>0</v>
      </c>
      <c r="G110" s="49">
        <v>0</v>
      </c>
      <c r="H110" s="49">
        <f t="shared" si="19"/>
        <v>0</v>
      </c>
      <c r="I110" s="49">
        <v>0</v>
      </c>
      <c r="J110" s="49">
        <v>0</v>
      </c>
      <c r="K110" s="49">
        <v>0</v>
      </c>
      <c r="L110" s="49">
        <f t="shared" si="20"/>
        <v>0</v>
      </c>
      <c r="M110" s="68"/>
      <c r="N110" s="2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>
      <c r="B111" s="66"/>
      <c r="C111" s="36"/>
      <c r="D111" s="39" t="s">
        <v>14</v>
      </c>
      <c r="E111" s="33"/>
      <c r="F111" s="49">
        <v>0</v>
      </c>
      <c r="G111" s="49"/>
      <c r="H111" s="49">
        <f t="shared" si="19"/>
        <v>0</v>
      </c>
      <c r="I111" s="49">
        <v>0</v>
      </c>
      <c r="J111" s="49">
        <v>0</v>
      </c>
      <c r="K111" s="49">
        <v>0</v>
      </c>
      <c r="L111" s="49">
        <f t="shared" si="20"/>
        <v>0</v>
      </c>
      <c r="M111" s="68"/>
      <c r="N111" s="2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>
      <c r="B112" s="66"/>
      <c r="C112" s="36"/>
      <c r="D112" s="39" t="s">
        <v>13</v>
      </c>
      <c r="E112" s="33"/>
      <c r="F112" s="49">
        <v>0</v>
      </c>
      <c r="G112" s="49">
        <v>0</v>
      </c>
      <c r="H112" s="49">
        <f t="shared" si="19"/>
        <v>0</v>
      </c>
      <c r="I112" s="49">
        <v>0</v>
      </c>
      <c r="J112" s="49">
        <v>0</v>
      </c>
      <c r="K112" s="49">
        <v>0</v>
      </c>
      <c r="L112" s="49">
        <f t="shared" si="20"/>
        <v>0</v>
      </c>
      <c r="M112" s="68"/>
      <c r="N112" s="2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>
      <c r="B113" s="66"/>
      <c r="C113" s="36"/>
      <c r="D113" s="39"/>
      <c r="E113" s="33"/>
      <c r="F113" s="49"/>
      <c r="G113" s="49"/>
      <c r="H113" s="49"/>
      <c r="I113" s="49"/>
      <c r="J113" s="49"/>
      <c r="K113" s="49"/>
      <c r="L113" s="49"/>
      <c r="M113" s="68"/>
      <c r="N113" s="2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>
      <c r="B114" s="66"/>
      <c r="C114" s="36"/>
      <c r="D114" s="39"/>
      <c r="E114" s="33"/>
      <c r="F114" s="49"/>
      <c r="G114" s="49"/>
      <c r="H114" s="49"/>
      <c r="I114" s="49"/>
      <c r="J114" s="49"/>
      <c r="K114" s="49"/>
      <c r="L114" s="49"/>
      <c r="M114" s="68"/>
      <c r="N114" s="2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>
      <c r="B115" s="66"/>
      <c r="C115" s="36"/>
      <c r="D115" s="39"/>
      <c r="E115" s="33"/>
      <c r="F115" s="49"/>
      <c r="G115" s="49"/>
      <c r="H115" s="49"/>
      <c r="I115" s="49"/>
      <c r="J115" s="49"/>
      <c r="K115" s="49"/>
      <c r="L115" s="49"/>
      <c r="M115" s="68"/>
      <c r="N115" s="2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>
      <c r="B116" s="66"/>
      <c r="C116" s="36"/>
      <c r="D116" s="38"/>
      <c r="E116" s="33"/>
      <c r="F116" s="49"/>
      <c r="G116" s="49"/>
      <c r="H116" s="49"/>
      <c r="I116" s="49"/>
      <c r="J116" s="49"/>
      <c r="K116" s="49"/>
      <c r="L116" s="49"/>
      <c r="M116" s="68"/>
      <c r="N116" s="2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>
      <c r="B117" s="66"/>
      <c r="C117" s="25" t="s">
        <v>12</v>
      </c>
      <c r="D117" s="40"/>
      <c r="E117" s="33"/>
      <c r="F117" s="48">
        <f>SUM(F119:F121)</f>
        <v>0</v>
      </c>
      <c r="G117" s="48">
        <f>SUM(G119:G121)</f>
        <v>0</v>
      </c>
      <c r="H117" s="48">
        <f>F117+G117</f>
        <v>0</v>
      </c>
      <c r="I117" s="48">
        <f>SUM(I119:I121)</f>
        <v>0</v>
      </c>
      <c r="J117" s="48">
        <f>SUM(J119:J121)</f>
        <v>0</v>
      </c>
      <c r="K117" s="48">
        <f>SUM(K119:K121)</f>
        <v>0</v>
      </c>
      <c r="L117" s="48">
        <f>SUM(L119:L121)</f>
        <v>0</v>
      </c>
      <c r="M117" s="68"/>
      <c r="N117" s="2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>
      <c r="B118" s="66"/>
      <c r="C118" s="36"/>
      <c r="D118" s="40"/>
      <c r="E118" s="33"/>
      <c r="F118" s="49"/>
      <c r="G118" s="49"/>
      <c r="H118" s="49"/>
      <c r="I118" s="49"/>
      <c r="J118" s="49"/>
      <c r="K118" s="49"/>
      <c r="L118" s="49"/>
      <c r="M118" s="68"/>
      <c r="N118" s="2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>
      <c r="B119" s="66"/>
      <c r="C119" s="36"/>
      <c r="D119" s="38" t="s">
        <v>11</v>
      </c>
      <c r="E119" s="26"/>
      <c r="F119" s="49">
        <v>0</v>
      </c>
      <c r="G119" s="49">
        <v>0</v>
      </c>
      <c r="H119" s="49">
        <f>F119+G119</f>
        <v>0</v>
      </c>
      <c r="I119" s="49">
        <v>0</v>
      </c>
      <c r="J119" s="49">
        <v>0</v>
      </c>
      <c r="K119" s="49">
        <v>0</v>
      </c>
      <c r="L119" s="49">
        <f t="shared" ref="L119:L121" si="21">H119-J119</f>
        <v>0</v>
      </c>
      <c r="M119" s="68"/>
      <c r="N119" s="2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>
      <c r="B120" s="66"/>
      <c r="C120" s="36"/>
      <c r="D120" s="38" t="s">
        <v>10</v>
      </c>
      <c r="E120" s="26"/>
      <c r="F120" s="49">
        <v>0</v>
      </c>
      <c r="G120" s="49">
        <v>0</v>
      </c>
      <c r="H120" s="49">
        <f>F120+G120</f>
        <v>0</v>
      </c>
      <c r="I120" s="49">
        <v>0</v>
      </c>
      <c r="J120" s="49">
        <v>0</v>
      </c>
      <c r="K120" s="49">
        <v>0</v>
      </c>
      <c r="L120" s="49">
        <f t="shared" si="21"/>
        <v>0</v>
      </c>
      <c r="M120" s="68"/>
      <c r="N120" s="2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>
      <c r="B121" s="66"/>
      <c r="C121" s="41"/>
      <c r="D121" s="38" t="s">
        <v>9</v>
      </c>
      <c r="E121" s="26"/>
      <c r="F121" s="49">
        <v>0</v>
      </c>
      <c r="G121" s="49">
        <v>0</v>
      </c>
      <c r="H121" s="49">
        <f>F121+G121</f>
        <v>0</v>
      </c>
      <c r="I121" s="49">
        <v>0</v>
      </c>
      <c r="J121" s="49">
        <v>0</v>
      </c>
      <c r="K121" s="49">
        <v>0</v>
      </c>
      <c r="L121" s="49">
        <f t="shared" si="21"/>
        <v>0</v>
      </c>
      <c r="M121" s="68"/>
      <c r="N121" s="2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>
      <c r="B122" s="66"/>
      <c r="C122" s="41"/>
      <c r="D122" s="38"/>
      <c r="E122" s="26"/>
      <c r="F122" s="49"/>
      <c r="G122" s="49"/>
      <c r="H122" s="49"/>
      <c r="I122" s="49"/>
      <c r="J122" s="49"/>
      <c r="K122" s="49"/>
      <c r="L122" s="49"/>
      <c r="M122" s="68"/>
      <c r="N122" s="2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>
      <c r="B123" s="66"/>
      <c r="C123" s="41"/>
      <c r="D123" s="38"/>
      <c r="E123" s="26"/>
      <c r="F123" s="49"/>
      <c r="G123" s="49"/>
      <c r="H123" s="49"/>
      <c r="I123" s="49"/>
      <c r="J123" s="49"/>
      <c r="K123" s="49"/>
      <c r="L123" s="49"/>
      <c r="M123" s="68"/>
      <c r="N123" s="2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>
      <c r="B124" s="66"/>
      <c r="C124" s="41"/>
      <c r="D124" s="38"/>
      <c r="E124" s="26"/>
      <c r="F124" s="49"/>
      <c r="G124" s="49"/>
      <c r="H124" s="49"/>
      <c r="I124" s="49"/>
      <c r="J124" s="49"/>
      <c r="K124" s="49"/>
      <c r="L124" s="49"/>
      <c r="M124" s="68"/>
      <c r="N124" s="2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>
      <c r="B125" s="71"/>
      <c r="C125" s="42"/>
      <c r="D125" s="42"/>
      <c r="E125" s="27"/>
      <c r="F125" s="49"/>
      <c r="G125" s="49"/>
      <c r="H125" s="49"/>
      <c r="I125" s="49"/>
      <c r="J125" s="49"/>
      <c r="K125" s="49"/>
      <c r="L125" s="49"/>
      <c r="M125" s="68"/>
      <c r="N125" s="2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>
      <c r="B126" s="66"/>
      <c r="C126" s="25" t="s">
        <v>8</v>
      </c>
      <c r="D126" s="37"/>
      <c r="E126" s="26"/>
      <c r="F126" s="48">
        <f>SUM(F128:F134)</f>
        <v>0</v>
      </c>
      <c r="G126" s="48">
        <f>SUM(G128:G134)</f>
        <v>0</v>
      </c>
      <c r="H126" s="48">
        <f>F126+G126</f>
        <v>0</v>
      </c>
      <c r="I126" s="48">
        <f>SUM(I128:I134)</f>
        <v>0</v>
      </c>
      <c r="J126" s="48">
        <f>SUM(J128:J134)</f>
        <v>0</v>
      </c>
      <c r="K126" s="48">
        <f>SUM(K128:K134)</f>
        <v>0</v>
      </c>
      <c r="L126" s="48">
        <f>SUM(L128:L134)</f>
        <v>0</v>
      </c>
      <c r="M126" s="70"/>
      <c r="N126" s="2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>
      <c r="B127" s="66"/>
      <c r="C127" s="37"/>
      <c r="D127" s="37"/>
      <c r="E127" s="26"/>
      <c r="F127" s="49"/>
      <c r="G127" s="49"/>
      <c r="H127" s="49"/>
      <c r="I127" s="49"/>
      <c r="J127" s="49"/>
      <c r="K127" s="49"/>
      <c r="L127" s="49"/>
      <c r="M127" s="68"/>
      <c r="N127" s="2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>
      <c r="B128" s="66"/>
      <c r="C128" s="36"/>
      <c r="D128" s="39" t="s">
        <v>7</v>
      </c>
      <c r="E128" s="26"/>
      <c r="F128" s="49">
        <v>0</v>
      </c>
      <c r="G128" s="49">
        <v>0</v>
      </c>
      <c r="H128" s="49">
        <f t="shared" ref="H128:H134" si="22">F128+G128</f>
        <v>0</v>
      </c>
      <c r="I128" s="49">
        <v>0</v>
      </c>
      <c r="J128" s="49">
        <v>0</v>
      </c>
      <c r="K128" s="49">
        <v>0</v>
      </c>
      <c r="L128" s="49">
        <f t="shared" ref="L128:L134" si="23">H128-J128</f>
        <v>0</v>
      </c>
      <c r="M128" s="68"/>
      <c r="N128" s="2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>
      <c r="B129" s="66"/>
      <c r="C129" s="36"/>
      <c r="D129" s="39" t="s">
        <v>6</v>
      </c>
      <c r="E129" s="26"/>
      <c r="F129" s="49">
        <v>0</v>
      </c>
      <c r="G129" s="49">
        <v>0</v>
      </c>
      <c r="H129" s="49">
        <f t="shared" si="22"/>
        <v>0</v>
      </c>
      <c r="I129" s="49">
        <v>0</v>
      </c>
      <c r="J129" s="49">
        <v>0</v>
      </c>
      <c r="K129" s="49">
        <v>0</v>
      </c>
      <c r="L129" s="49">
        <f t="shared" si="23"/>
        <v>0</v>
      </c>
      <c r="M129" s="68"/>
      <c r="N129" s="2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>
      <c r="B130" s="66"/>
      <c r="C130" s="36"/>
      <c r="D130" s="39" t="s">
        <v>5</v>
      </c>
      <c r="E130" s="26"/>
      <c r="F130" s="49">
        <v>0</v>
      </c>
      <c r="G130" s="49">
        <v>0</v>
      </c>
      <c r="H130" s="49">
        <f t="shared" si="22"/>
        <v>0</v>
      </c>
      <c r="I130" s="49">
        <v>0</v>
      </c>
      <c r="J130" s="49">
        <v>0</v>
      </c>
      <c r="K130" s="49">
        <v>0</v>
      </c>
      <c r="L130" s="49">
        <f t="shared" si="23"/>
        <v>0</v>
      </c>
      <c r="M130" s="68"/>
      <c r="N130" s="2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>
      <c r="B131" s="66"/>
      <c r="C131" s="36"/>
      <c r="D131" s="39" t="s">
        <v>4</v>
      </c>
      <c r="E131" s="26"/>
      <c r="F131" s="49">
        <v>0</v>
      </c>
      <c r="G131" s="49">
        <v>0</v>
      </c>
      <c r="H131" s="49">
        <f t="shared" si="22"/>
        <v>0</v>
      </c>
      <c r="I131" s="49">
        <v>0</v>
      </c>
      <c r="J131" s="49">
        <v>0</v>
      </c>
      <c r="K131" s="49">
        <v>0</v>
      </c>
      <c r="L131" s="49">
        <f t="shared" si="23"/>
        <v>0</v>
      </c>
      <c r="M131" s="68"/>
      <c r="N131" s="2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>
      <c r="B132" s="66"/>
      <c r="C132" s="36"/>
      <c r="D132" s="39" t="s">
        <v>3</v>
      </c>
      <c r="E132" s="26"/>
      <c r="F132" s="49">
        <v>0</v>
      </c>
      <c r="G132" s="49">
        <v>0</v>
      </c>
      <c r="H132" s="49">
        <f t="shared" si="22"/>
        <v>0</v>
      </c>
      <c r="I132" s="49">
        <v>0</v>
      </c>
      <c r="J132" s="49">
        <v>0</v>
      </c>
      <c r="K132" s="49">
        <v>0</v>
      </c>
      <c r="L132" s="49">
        <f t="shared" si="23"/>
        <v>0</v>
      </c>
      <c r="M132" s="68"/>
      <c r="N132" s="2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>
      <c r="B133" s="66"/>
      <c r="C133" s="36"/>
      <c r="D133" s="39" t="s">
        <v>2</v>
      </c>
      <c r="E133" s="26"/>
      <c r="F133" s="49">
        <v>0</v>
      </c>
      <c r="G133" s="49">
        <v>0</v>
      </c>
      <c r="H133" s="49">
        <f t="shared" si="22"/>
        <v>0</v>
      </c>
      <c r="I133" s="49">
        <v>0</v>
      </c>
      <c r="J133" s="49">
        <v>0</v>
      </c>
      <c r="K133" s="49">
        <v>0</v>
      </c>
      <c r="L133" s="49">
        <f t="shared" si="23"/>
        <v>0</v>
      </c>
      <c r="M133" s="68"/>
      <c r="N133" s="2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>
      <c r="B134" s="66"/>
      <c r="C134" s="36"/>
      <c r="D134" s="39" t="s">
        <v>1</v>
      </c>
      <c r="E134" s="26"/>
      <c r="F134" s="49">
        <v>0</v>
      </c>
      <c r="G134" s="49">
        <v>0</v>
      </c>
      <c r="H134" s="49">
        <f t="shared" si="22"/>
        <v>0</v>
      </c>
      <c r="I134" s="49">
        <v>0</v>
      </c>
      <c r="J134" s="49">
        <v>0</v>
      </c>
      <c r="K134" s="49">
        <v>0</v>
      </c>
      <c r="L134" s="49">
        <f t="shared" si="23"/>
        <v>0</v>
      </c>
      <c r="M134" s="68"/>
      <c r="N134" s="2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>
      <c r="B135" s="66"/>
      <c r="C135" s="25"/>
      <c r="D135" s="29"/>
      <c r="E135" s="26"/>
      <c r="F135" s="49"/>
      <c r="G135" s="49"/>
      <c r="H135" s="49"/>
      <c r="I135" s="49"/>
      <c r="J135" s="49"/>
      <c r="K135" s="49"/>
      <c r="L135" s="49"/>
      <c r="M135" s="68"/>
      <c r="N135" s="2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>
      <c r="B136" s="66"/>
      <c r="C136" s="72"/>
      <c r="D136" s="43" t="s">
        <v>0</v>
      </c>
      <c r="E136" s="50"/>
      <c r="F136" s="50">
        <f t="shared" ref="F136:L136" si="24">F21+F34+F49+F64+F80+F95+F104+F117+F126</f>
        <v>1487157.2</v>
      </c>
      <c r="G136" s="50">
        <f t="shared" si="24"/>
        <v>521315.80000000016</v>
      </c>
      <c r="H136" s="50">
        <f t="shared" si="24"/>
        <v>2008473.0000000002</v>
      </c>
      <c r="I136" s="50">
        <f t="shared" si="24"/>
        <v>1184748.56</v>
      </c>
      <c r="J136" s="50">
        <f>J21+J34+J49+J64+J80+J95+J104+J117+J126</f>
        <v>1183882.2</v>
      </c>
      <c r="K136" s="50">
        <f>K21+K34+K49+K64+K80+K95+K104+K117+K126</f>
        <v>1183993.2</v>
      </c>
      <c r="L136" s="50">
        <f t="shared" si="24"/>
        <v>829364.3</v>
      </c>
      <c r="M136" s="68"/>
      <c r="N136" s="2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>
      <c r="B137" s="66"/>
      <c r="C137" s="25"/>
      <c r="D137" s="29"/>
      <c r="E137" s="26"/>
      <c r="F137" s="31"/>
      <c r="G137" s="31"/>
      <c r="H137" s="31"/>
      <c r="I137" s="31"/>
      <c r="J137" s="31"/>
      <c r="K137" s="51"/>
      <c r="L137" s="51"/>
      <c r="M137" s="73"/>
      <c r="N137" s="2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4.25" thickBot="1">
      <c r="B138" s="76"/>
      <c r="C138" s="77"/>
      <c r="D138" s="77"/>
      <c r="E138" s="77"/>
      <c r="F138" s="79"/>
      <c r="G138" s="79"/>
      <c r="H138" s="79"/>
      <c r="I138" s="79"/>
      <c r="J138" s="79"/>
      <c r="K138" s="79"/>
      <c r="L138" s="79"/>
      <c r="M138" s="80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3.5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5"/>
      <c r="M139" s="7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3.5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3.5">
      <c r="B141" s="74"/>
      <c r="C141" s="74"/>
      <c r="D141" s="78"/>
      <c r="E141" s="74"/>
      <c r="F141" s="74"/>
      <c r="G141" s="74"/>
      <c r="H141" s="74"/>
      <c r="I141" s="74"/>
      <c r="J141" s="74"/>
      <c r="K141" s="74"/>
      <c r="L141" s="74"/>
      <c r="M141" s="7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3.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3.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3.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3.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3.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3.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3.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3.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3.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3.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3.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3.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3.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3.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3.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3.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3.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3.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3.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3.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3.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3.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3.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3.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3.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3.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3.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3.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3.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3.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3.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39" fitToHeight="0" orientation="portrait" r:id="rId1"/>
  <headerFooter alignWithMargins="0"/>
  <rowBreaks count="1" manualBreakCount="1">
    <brk id="78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O459"/>
  <sheetViews>
    <sheetView showGridLines="0" tabSelected="1" view="pageBreakPreview" topLeftCell="A126" zoomScale="70" zoomScaleNormal="130" zoomScaleSheetLayoutView="70" zoomScalePageLayoutView="85" workbookViewId="0">
      <selection activeCell="K40" sqref="K40"/>
    </sheetView>
  </sheetViews>
  <sheetFormatPr baseColWidth="10" defaultRowHeight="15"/>
  <cols>
    <col min="1" max="1" width="11.42578125" style="1"/>
    <col min="2" max="2" width="5.140625" style="2" customWidth="1"/>
    <col min="3" max="3" width="9.5703125" style="2" customWidth="1"/>
    <col min="4" max="4" width="71.42578125" style="2" customWidth="1"/>
    <col min="5" max="5" width="3" style="2" customWidth="1"/>
    <col min="6" max="6" width="22.85546875" style="2" bestFit="1" customWidth="1"/>
    <col min="7" max="7" width="23.140625" style="2" bestFit="1" customWidth="1"/>
    <col min="8" max="8" width="19.28515625" style="2" bestFit="1" customWidth="1"/>
    <col min="9" max="9" width="19.140625" style="2" bestFit="1" customWidth="1"/>
    <col min="10" max="10" width="19.140625" style="2" customWidth="1"/>
    <col min="11" max="11" width="20.28515625" style="2" bestFit="1" customWidth="1"/>
    <col min="12" max="12" width="22.140625" style="2" bestFit="1" customWidth="1"/>
    <col min="13" max="13" width="2.7109375" style="2" customWidth="1"/>
    <col min="14" max="14" width="5.5703125" style="2" customWidth="1"/>
    <col min="15" max="15" width="3.5703125" style="2" customWidth="1"/>
    <col min="16" max="16" width="2.7109375" style="2" customWidth="1"/>
    <col min="17" max="17" width="20.7109375" style="2" bestFit="1" customWidth="1"/>
    <col min="18" max="41" width="2.7109375" style="2" customWidth="1"/>
    <col min="42" max="106" width="2.7109375" style="1" customWidth="1"/>
    <col min="107" max="16384" width="11.42578125" style="1"/>
  </cols>
  <sheetData>
    <row r="3" spans="2:18" s="16" customFormat="1" ht="16.5" customHeight="1"/>
    <row r="4" spans="2:18" s="16" customFormat="1" ht="16.5" customHeight="1"/>
    <row r="5" spans="2:18" s="16" customFormat="1" ht="16.5" customHeight="1"/>
    <row r="6" spans="2:18" s="16" customFormat="1" ht="16.5" customHeight="1"/>
    <row r="7" spans="2:18" s="16" customFormat="1" ht="16.5" customHeight="1"/>
    <row r="8" spans="2:18" s="16" customFormat="1" ht="16.5" customHeight="1">
      <c r="R8" s="16" t="s">
        <v>86</v>
      </c>
    </row>
    <row r="9" spans="2:18" s="16" customFormat="1" ht="16.5" customHeight="1"/>
    <row r="10" spans="2:18" s="15" customFormat="1" ht="16.5" customHeight="1" thickBot="1"/>
    <row r="11" spans="2:18" s="14" customFormat="1" ht="21" customHeight="1">
      <c r="B11" s="91" t="s">
        <v>85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2:18" s="14" customFormat="1" ht="21" customHeight="1">
      <c r="B12" s="94" t="s">
        <v>84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6"/>
    </row>
    <row r="13" spans="2:18" s="14" customFormat="1" ht="21" customHeight="1">
      <c r="B13" s="97" t="s">
        <v>91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2:18" s="14" customFormat="1" ht="21" customHeight="1">
      <c r="B14" s="97" t="s">
        <v>83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9"/>
    </row>
    <row r="15" spans="2:18" s="14" customFormat="1" ht="21" customHeight="1" thickBot="1">
      <c r="B15" s="100" t="s">
        <v>82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8" s="13" customFormat="1" ht="18.75" thickBot="1"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  <row r="17" spans="2:17" s="10" customFormat="1" ht="18">
      <c r="B17" s="56"/>
      <c r="C17" s="57"/>
      <c r="D17" s="58"/>
      <c r="E17" s="58"/>
      <c r="F17" s="58"/>
      <c r="G17" s="59" t="s">
        <v>81</v>
      </c>
      <c r="H17" s="59" t="s">
        <v>80</v>
      </c>
      <c r="I17" s="59" t="s">
        <v>80</v>
      </c>
      <c r="J17" s="59" t="s">
        <v>80</v>
      </c>
      <c r="K17" s="59" t="s">
        <v>80</v>
      </c>
      <c r="L17" s="60"/>
      <c r="M17" s="61"/>
    </row>
    <row r="18" spans="2:17" s="10" customFormat="1" ht="18">
      <c r="B18" s="62"/>
      <c r="C18" s="21" t="s">
        <v>87</v>
      </c>
      <c r="D18" s="22"/>
      <c r="E18" s="22"/>
      <c r="F18" s="23" t="s">
        <v>79</v>
      </c>
      <c r="G18" s="24" t="s">
        <v>78</v>
      </c>
      <c r="H18" s="19" t="s">
        <v>77</v>
      </c>
      <c r="I18" s="19" t="s">
        <v>76</v>
      </c>
      <c r="J18" s="19" t="s">
        <v>88</v>
      </c>
      <c r="K18" s="19" t="s">
        <v>75</v>
      </c>
      <c r="L18" s="20" t="s">
        <v>74</v>
      </c>
      <c r="M18" s="63"/>
    </row>
    <row r="19" spans="2:17" s="10" customFormat="1" ht="12.75">
      <c r="B19" s="64"/>
      <c r="C19" s="12"/>
      <c r="D19" s="11"/>
      <c r="E19" s="11"/>
      <c r="F19" s="44">
        <v>1</v>
      </c>
      <c r="G19" s="45">
        <v>2</v>
      </c>
      <c r="H19" s="45">
        <v>3</v>
      </c>
      <c r="I19" s="45">
        <v>4</v>
      </c>
      <c r="J19" s="45">
        <v>5</v>
      </c>
      <c r="K19" s="45">
        <v>6</v>
      </c>
      <c r="L19" s="46" t="s">
        <v>89</v>
      </c>
      <c r="M19" s="65"/>
    </row>
    <row r="20" spans="2:17" s="8" customFormat="1" ht="11.25">
      <c r="B20" s="66"/>
      <c r="C20" s="7"/>
      <c r="D20" s="6"/>
      <c r="E20" s="6"/>
      <c r="F20" s="5"/>
      <c r="G20" s="5"/>
      <c r="H20" s="5"/>
      <c r="I20" s="5"/>
      <c r="J20" s="5"/>
      <c r="K20" s="5"/>
      <c r="L20" s="5"/>
      <c r="M20" s="67"/>
    </row>
    <row r="21" spans="2:17" s="8" customFormat="1" ht="19.5">
      <c r="B21" s="66"/>
      <c r="C21" s="25" t="s">
        <v>73</v>
      </c>
      <c r="D21" s="37"/>
      <c r="E21" s="26"/>
      <c r="F21" s="48">
        <f>SUM(F23:F29)</f>
        <v>62022.3</v>
      </c>
      <c r="G21" s="48">
        <f>SUM(G23:G29)</f>
        <v>559</v>
      </c>
      <c r="H21" s="48">
        <f>F21+G21</f>
        <v>62581.3</v>
      </c>
      <c r="I21" s="48">
        <f>SUM(I23:I29)</f>
        <v>36103.9</v>
      </c>
      <c r="J21" s="48">
        <f>SUM(J23:J29)</f>
        <v>35672.299999999996</v>
      </c>
      <c r="K21" s="48">
        <f>SUM(K23:K29)</f>
        <v>35672.299999999996</v>
      </c>
      <c r="L21" s="48">
        <f>SUM(L23:L29)</f>
        <v>26909.000000000004</v>
      </c>
      <c r="M21" s="68"/>
      <c r="N21" s="28"/>
    </row>
    <row r="22" spans="2:17" s="8" customFormat="1" ht="19.5">
      <c r="B22" s="66"/>
      <c r="C22" s="37"/>
      <c r="D22" s="37"/>
      <c r="E22" s="26"/>
      <c r="F22" s="49"/>
      <c r="G22" s="49"/>
      <c r="H22" s="49"/>
      <c r="I22" s="49"/>
      <c r="J22" s="49"/>
      <c r="K22" s="49"/>
      <c r="L22" s="49"/>
      <c r="M22" s="68"/>
      <c r="N22" s="28"/>
    </row>
    <row r="23" spans="2:17" s="8" customFormat="1" ht="19.5">
      <c r="B23" s="66"/>
      <c r="C23" s="36"/>
      <c r="D23" s="38" t="s">
        <v>72</v>
      </c>
      <c r="E23" s="69"/>
      <c r="F23" s="49">
        <v>19995.3</v>
      </c>
      <c r="G23" s="49">
        <v>0</v>
      </c>
      <c r="H23" s="49">
        <f>F23+G23</f>
        <v>19995.3</v>
      </c>
      <c r="I23" s="49">
        <v>14688.9</v>
      </c>
      <c r="J23" s="49">
        <v>14688.9</v>
      </c>
      <c r="K23" s="49">
        <v>14688.9</v>
      </c>
      <c r="L23" s="49">
        <f t="shared" ref="L23:L29" si="0">H23-J23</f>
        <v>5306.4</v>
      </c>
      <c r="M23" s="68"/>
      <c r="N23" s="28"/>
      <c r="Q23" s="52"/>
    </row>
    <row r="24" spans="2:17" s="8" customFormat="1" ht="19.5">
      <c r="B24" s="66"/>
      <c r="C24" s="36"/>
      <c r="D24" s="38" t="s">
        <v>71</v>
      </c>
      <c r="E24" s="30"/>
      <c r="F24" s="49">
        <v>7526</v>
      </c>
      <c r="G24" s="47">
        <v>0</v>
      </c>
      <c r="H24" s="49">
        <f>F24+G24</f>
        <v>7526</v>
      </c>
      <c r="I24" s="49">
        <v>4457.2</v>
      </c>
      <c r="J24" s="49">
        <v>4457.2</v>
      </c>
      <c r="K24" s="49">
        <v>4457.2</v>
      </c>
      <c r="L24" s="49">
        <f t="shared" si="0"/>
        <v>3068.8</v>
      </c>
      <c r="M24" s="68"/>
      <c r="N24" s="32"/>
    </row>
    <row r="25" spans="2:17" s="8" customFormat="1" ht="19.5">
      <c r="B25" s="66"/>
      <c r="C25" s="36"/>
      <c r="D25" s="38" t="s">
        <v>70</v>
      </c>
      <c r="E25" s="30"/>
      <c r="F25" s="49">
        <v>5467.1</v>
      </c>
      <c r="G25" s="47">
        <v>0</v>
      </c>
      <c r="H25" s="49">
        <f>F25+G25</f>
        <v>5467.1</v>
      </c>
      <c r="I25" s="49">
        <v>1097</v>
      </c>
      <c r="J25" s="49">
        <v>1097</v>
      </c>
      <c r="K25" s="49">
        <v>1097</v>
      </c>
      <c r="L25" s="49">
        <f t="shared" si="0"/>
        <v>4370.1000000000004</v>
      </c>
      <c r="M25" s="68"/>
      <c r="N25" s="28"/>
    </row>
    <row r="26" spans="2:17" s="8" customFormat="1" ht="19.5">
      <c r="B26" s="66"/>
      <c r="C26" s="36"/>
      <c r="D26" s="38" t="s">
        <v>69</v>
      </c>
      <c r="E26" s="30"/>
      <c r="F26" s="49">
        <v>6133.1</v>
      </c>
      <c r="G26" s="47">
        <v>0</v>
      </c>
      <c r="H26" s="49">
        <f>F26+G26</f>
        <v>6133.1</v>
      </c>
      <c r="I26" s="49">
        <v>4161.8999999999996</v>
      </c>
      <c r="J26" s="49">
        <v>3788.2</v>
      </c>
      <c r="K26" s="49">
        <v>3788.2</v>
      </c>
      <c r="L26" s="49">
        <f t="shared" si="0"/>
        <v>2344.9000000000005</v>
      </c>
      <c r="M26" s="68"/>
      <c r="N26" s="28"/>
    </row>
    <row r="27" spans="2:17" s="8" customFormat="1" ht="19.5">
      <c r="B27" s="66"/>
      <c r="C27" s="36"/>
      <c r="D27" s="38" t="s">
        <v>68</v>
      </c>
      <c r="E27" s="30"/>
      <c r="F27" s="49">
        <v>21620.5</v>
      </c>
      <c r="G27" s="47">
        <f>+H27-F27</f>
        <v>559</v>
      </c>
      <c r="H27" s="49">
        <v>22179.5</v>
      </c>
      <c r="I27" s="49">
        <v>11135.3</v>
      </c>
      <c r="J27" s="49">
        <v>11077.4</v>
      </c>
      <c r="K27" s="49">
        <v>11077.4</v>
      </c>
      <c r="L27" s="49">
        <f t="shared" si="0"/>
        <v>11102.1</v>
      </c>
      <c r="M27" s="68"/>
      <c r="N27" s="28"/>
    </row>
    <row r="28" spans="2:17" s="8" customFormat="1" ht="19.5">
      <c r="B28" s="66"/>
      <c r="C28" s="36"/>
      <c r="D28" s="38" t="s">
        <v>67</v>
      </c>
      <c r="E28" s="33"/>
      <c r="F28" s="49">
        <v>0</v>
      </c>
      <c r="G28" s="49">
        <v>0</v>
      </c>
      <c r="H28" s="49">
        <f>F28+G28</f>
        <v>0</v>
      </c>
      <c r="I28" s="49">
        <v>0</v>
      </c>
      <c r="J28" s="49">
        <v>0</v>
      </c>
      <c r="K28" s="49">
        <v>0</v>
      </c>
      <c r="L28" s="49">
        <f t="shared" si="0"/>
        <v>0</v>
      </c>
      <c r="M28" s="68"/>
      <c r="N28" s="28"/>
    </row>
    <row r="29" spans="2:17" s="8" customFormat="1" ht="19.5">
      <c r="B29" s="66"/>
      <c r="C29" s="36"/>
      <c r="D29" s="38" t="s">
        <v>66</v>
      </c>
      <c r="E29" s="33"/>
      <c r="F29" s="49">
        <v>1280.3</v>
      </c>
      <c r="G29" s="49">
        <v>0</v>
      </c>
      <c r="H29" s="49">
        <f>F29+G29</f>
        <v>1280.3</v>
      </c>
      <c r="I29" s="49">
        <v>563.6</v>
      </c>
      <c r="J29" s="49">
        <v>563.6</v>
      </c>
      <c r="K29" s="49">
        <v>563.6</v>
      </c>
      <c r="L29" s="49">
        <f t="shared" si="0"/>
        <v>716.69999999999993</v>
      </c>
      <c r="M29" s="68"/>
      <c r="N29" s="28"/>
    </row>
    <row r="30" spans="2:17" s="8" customFormat="1" ht="19.5">
      <c r="B30" s="66"/>
      <c r="C30" s="36"/>
      <c r="D30" s="38"/>
      <c r="E30" s="33"/>
      <c r="F30" s="49"/>
      <c r="G30" s="49"/>
      <c r="H30" s="49"/>
      <c r="I30" s="55"/>
      <c r="J30" s="49"/>
      <c r="K30" s="49"/>
      <c r="L30" s="49"/>
      <c r="M30" s="68"/>
      <c r="N30" s="28"/>
    </row>
    <row r="31" spans="2:17" s="8" customFormat="1" ht="19.5">
      <c r="B31" s="66"/>
      <c r="C31" s="36"/>
      <c r="D31" s="38"/>
      <c r="E31" s="33"/>
      <c r="F31" s="49"/>
      <c r="G31" s="49"/>
      <c r="H31" s="49"/>
      <c r="I31" s="55"/>
      <c r="J31" s="49"/>
      <c r="K31" s="49"/>
      <c r="L31" s="49"/>
      <c r="M31" s="68"/>
      <c r="N31" s="28"/>
    </row>
    <row r="32" spans="2:17" s="8" customFormat="1" ht="19.5">
      <c r="B32" s="66"/>
      <c r="C32" s="36"/>
      <c r="D32" s="38"/>
      <c r="E32" s="33"/>
      <c r="F32" s="49"/>
      <c r="G32" s="49"/>
      <c r="H32" s="49"/>
      <c r="I32" s="55"/>
      <c r="J32" s="49"/>
      <c r="K32" s="49"/>
      <c r="L32" s="49"/>
      <c r="M32" s="68"/>
      <c r="N32" s="28"/>
    </row>
    <row r="33" spans="2:22" s="8" customFormat="1" ht="19.5">
      <c r="B33" s="66"/>
      <c r="C33" s="36"/>
      <c r="D33" s="37"/>
      <c r="E33" s="33"/>
      <c r="F33" s="49"/>
      <c r="G33" s="49"/>
      <c r="H33" s="49"/>
      <c r="I33" s="49"/>
      <c r="J33" s="49"/>
      <c r="K33" s="49"/>
      <c r="L33" s="49"/>
      <c r="M33" s="68"/>
      <c r="N33" s="28"/>
    </row>
    <row r="34" spans="2:22" s="8" customFormat="1" ht="19.5">
      <c r="B34" s="66"/>
      <c r="C34" s="25" t="s">
        <v>65</v>
      </c>
      <c r="D34" s="37"/>
      <c r="E34" s="33"/>
      <c r="F34" s="48">
        <f>SUM(F36:F44)</f>
        <v>4788.5</v>
      </c>
      <c r="G34" s="48">
        <f>SUM(G36:G44)</f>
        <v>304.5</v>
      </c>
      <c r="H34" s="48">
        <f>F34+G34</f>
        <v>5093</v>
      </c>
      <c r="I34" s="48">
        <f>SUM(I36:I44)</f>
        <v>2356.4</v>
      </c>
      <c r="J34" s="48">
        <f>SUM(J36:J44)</f>
        <v>1778.7999999999997</v>
      </c>
      <c r="K34" s="48">
        <f>SUM(K36:K44)</f>
        <v>1778.7999999999997</v>
      </c>
      <c r="L34" s="48">
        <f>SUM(L36:L44)</f>
        <v>3314.2000000000003</v>
      </c>
      <c r="M34" s="68"/>
      <c r="N34" s="28"/>
    </row>
    <row r="35" spans="2:22" s="8" customFormat="1" ht="19.5">
      <c r="B35" s="66"/>
      <c r="C35" s="36"/>
      <c r="D35" s="37"/>
      <c r="E35" s="33"/>
      <c r="F35" s="49"/>
      <c r="G35" s="49"/>
      <c r="H35" s="49"/>
      <c r="I35" s="49"/>
      <c r="J35" s="49"/>
      <c r="K35" s="49"/>
      <c r="L35" s="49"/>
      <c r="M35" s="68"/>
      <c r="N35" s="28"/>
    </row>
    <row r="36" spans="2:22" s="8" customFormat="1" ht="37.5">
      <c r="B36" s="66"/>
      <c r="C36" s="36"/>
      <c r="D36" s="39" t="s">
        <v>64</v>
      </c>
      <c r="E36" s="30"/>
      <c r="F36" s="49">
        <v>1918</v>
      </c>
      <c r="G36" s="47">
        <f>+H36-F36</f>
        <v>249.5</v>
      </c>
      <c r="H36" s="49">
        <v>2167.5</v>
      </c>
      <c r="I36" s="49">
        <v>1493.2</v>
      </c>
      <c r="J36" s="49">
        <v>1023.8</v>
      </c>
      <c r="K36" s="49">
        <v>1023.8</v>
      </c>
      <c r="L36" s="49">
        <f>H36-J36</f>
        <v>1143.7</v>
      </c>
      <c r="M36" s="68"/>
      <c r="N36" s="28"/>
    </row>
    <row r="37" spans="2:22" s="8" customFormat="1" ht="19.5">
      <c r="B37" s="66"/>
      <c r="C37" s="36"/>
      <c r="D37" s="39" t="s">
        <v>63</v>
      </c>
      <c r="E37" s="33"/>
      <c r="F37" s="49">
        <v>160</v>
      </c>
      <c r="G37" s="49">
        <v>0</v>
      </c>
      <c r="H37" s="49">
        <f t="shared" ref="H37:H43" si="1">F37+G37</f>
        <v>160</v>
      </c>
      <c r="I37" s="49">
        <v>65.2</v>
      </c>
      <c r="J37" s="49">
        <v>52.7</v>
      </c>
      <c r="K37" s="49">
        <v>52.7</v>
      </c>
      <c r="L37" s="49">
        <f t="shared" ref="L37:L44" si="2">H37-J37</f>
        <v>107.3</v>
      </c>
      <c r="M37" s="68"/>
      <c r="N37" s="28"/>
    </row>
    <row r="38" spans="2:22" s="8" customFormat="1" ht="37.5">
      <c r="B38" s="66"/>
      <c r="C38" s="36"/>
      <c r="D38" s="39" t="s">
        <v>62</v>
      </c>
      <c r="E38" s="33"/>
      <c r="F38" s="49">
        <v>2</v>
      </c>
      <c r="G38" s="49">
        <v>0</v>
      </c>
      <c r="H38" s="49">
        <f t="shared" si="1"/>
        <v>2</v>
      </c>
      <c r="I38" s="49">
        <v>0</v>
      </c>
      <c r="J38" s="49">
        <v>0</v>
      </c>
      <c r="K38" s="49">
        <v>0</v>
      </c>
      <c r="L38" s="49">
        <f t="shared" si="2"/>
        <v>2</v>
      </c>
      <c r="M38" s="68"/>
      <c r="N38" s="28"/>
    </row>
    <row r="39" spans="2:22" s="8" customFormat="1" ht="37.5">
      <c r="B39" s="66"/>
      <c r="C39" s="36"/>
      <c r="D39" s="39" t="s">
        <v>61</v>
      </c>
      <c r="E39" s="33"/>
      <c r="F39" s="49">
        <v>498</v>
      </c>
      <c r="G39" s="47">
        <f>+H39-F39</f>
        <v>50</v>
      </c>
      <c r="H39" s="49">
        <v>548</v>
      </c>
      <c r="I39" s="49">
        <v>243.9</v>
      </c>
      <c r="J39" s="49">
        <v>205.1</v>
      </c>
      <c r="K39" s="49">
        <v>205.1</v>
      </c>
      <c r="L39" s="49">
        <f t="shared" si="2"/>
        <v>342.9</v>
      </c>
      <c r="M39" s="68"/>
      <c r="N39" s="28"/>
    </row>
    <row r="40" spans="2:22" s="8" customFormat="1" ht="19.5">
      <c r="B40" s="66"/>
      <c r="C40" s="36"/>
      <c r="D40" s="39" t="s">
        <v>60</v>
      </c>
      <c r="E40" s="33"/>
      <c r="F40" s="49">
        <v>307</v>
      </c>
      <c r="G40" s="49">
        <f>+H40-F40</f>
        <v>0</v>
      </c>
      <c r="H40" s="49">
        <v>307</v>
      </c>
      <c r="I40" s="49">
        <v>104.9</v>
      </c>
      <c r="J40" s="49">
        <v>104.9</v>
      </c>
      <c r="K40" s="49">
        <v>104.9</v>
      </c>
      <c r="L40" s="49">
        <f t="shared" si="2"/>
        <v>202.1</v>
      </c>
      <c r="M40" s="68"/>
      <c r="N40" s="28"/>
    </row>
    <row r="41" spans="2:22" s="8" customFormat="1" ht="19.5">
      <c r="B41" s="66"/>
      <c r="C41" s="36"/>
      <c r="D41" s="39" t="s">
        <v>59</v>
      </c>
      <c r="E41" s="30"/>
      <c r="F41" s="49">
        <v>500</v>
      </c>
      <c r="G41" s="47">
        <v>0</v>
      </c>
      <c r="H41" s="49">
        <f t="shared" si="1"/>
        <v>500</v>
      </c>
      <c r="I41" s="49">
        <v>367</v>
      </c>
      <c r="J41" s="49">
        <v>310.10000000000002</v>
      </c>
      <c r="K41" s="49">
        <v>310.10000000000002</v>
      </c>
      <c r="L41" s="49">
        <f t="shared" si="2"/>
        <v>189.89999999999998</v>
      </c>
      <c r="M41" s="68"/>
      <c r="N41" s="28"/>
    </row>
    <row r="42" spans="2:22" s="8" customFormat="1" ht="37.5">
      <c r="B42" s="66"/>
      <c r="C42" s="36"/>
      <c r="D42" s="39" t="s">
        <v>58</v>
      </c>
      <c r="E42" s="33"/>
      <c r="F42" s="49">
        <v>927.5</v>
      </c>
      <c r="G42" s="49">
        <f>+H42-F42</f>
        <v>5</v>
      </c>
      <c r="H42" s="49">
        <v>932.5</v>
      </c>
      <c r="I42" s="49">
        <v>8.6</v>
      </c>
      <c r="J42" s="49">
        <v>8.6</v>
      </c>
      <c r="K42" s="49">
        <v>8.6</v>
      </c>
      <c r="L42" s="49">
        <f t="shared" si="2"/>
        <v>923.9</v>
      </c>
      <c r="M42" s="68"/>
      <c r="N42" s="28"/>
    </row>
    <row r="43" spans="2:22" s="8" customFormat="1" ht="19.5">
      <c r="B43" s="66"/>
      <c r="C43" s="36"/>
      <c r="D43" s="39" t="s">
        <v>57</v>
      </c>
      <c r="E43" s="33"/>
      <c r="F43" s="49">
        <v>0</v>
      </c>
      <c r="G43" s="49">
        <v>0</v>
      </c>
      <c r="H43" s="49">
        <f t="shared" si="1"/>
        <v>0</v>
      </c>
      <c r="I43" s="49">
        <v>0</v>
      </c>
      <c r="J43" s="49">
        <v>0</v>
      </c>
      <c r="K43" s="49">
        <v>0</v>
      </c>
      <c r="L43" s="49">
        <f t="shared" si="2"/>
        <v>0</v>
      </c>
      <c r="M43" s="68"/>
      <c r="N43" s="28"/>
    </row>
    <row r="44" spans="2:22" s="8" customFormat="1" ht="19.5">
      <c r="B44" s="66"/>
      <c r="C44" s="36"/>
      <c r="D44" s="39" t="s">
        <v>56</v>
      </c>
      <c r="E44" s="30"/>
      <c r="F44" s="49">
        <v>476</v>
      </c>
      <c r="G44" s="47">
        <v>0</v>
      </c>
      <c r="H44" s="49">
        <f>25+29+15+190+60+157</f>
        <v>476</v>
      </c>
      <c r="I44" s="49">
        <v>73.599999999999994</v>
      </c>
      <c r="J44" s="49">
        <v>73.599999999999994</v>
      </c>
      <c r="K44" s="49">
        <v>73.599999999999994</v>
      </c>
      <c r="L44" s="49">
        <f t="shared" si="2"/>
        <v>402.4</v>
      </c>
      <c r="M44" s="68"/>
      <c r="N44" s="28"/>
      <c r="R44" s="103"/>
      <c r="S44" s="103"/>
      <c r="T44" s="103"/>
      <c r="U44" s="103"/>
      <c r="V44" s="103"/>
    </row>
    <row r="45" spans="2:22" s="8" customFormat="1" ht="19.5">
      <c r="B45" s="66"/>
      <c r="C45" s="36"/>
      <c r="D45" s="39"/>
      <c r="E45" s="30"/>
      <c r="F45" s="49"/>
      <c r="G45" s="47"/>
      <c r="H45" s="49"/>
      <c r="I45" s="55"/>
      <c r="J45" s="49"/>
      <c r="K45" s="49"/>
      <c r="L45" s="49"/>
      <c r="M45" s="68"/>
      <c r="N45" s="28"/>
      <c r="R45" s="103"/>
      <c r="S45" s="103"/>
      <c r="T45" s="103"/>
      <c r="U45" s="103"/>
      <c r="V45" s="103"/>
    </row>
    <row r="46" spans="2:22" s="8" customFormat="1" ht="19.5">
      <c r="B46" s="66"/>
      <c r="C46" s="36"/>
      <c r="D46" s="39"/>
      <c r="E46" s="30"/>
      <c r="F46" s="49"/>
      <c r="G46" s="47"/>
      <c r="H46" s="49"/>
      <c r="I46" s="55"/>
      <c r="J46" s="49"/>
      <c r="K46" s="49"/>
      <c r="L46" s="49"/>
      <c r="M46" s="68"/>
      <c r="N46" s="28"/>
      <c r="R46" s="103"/>
      <c r="S46" s="103"/>
      <c r="T46" s="103"/>
      <c r="U46" s="103"/>
      <c r="V46" s="103"/>
    </row>
    <row r="47" spans="2:22" s="8" customFormat="1" ht="19.5">
      <c r="B47" s="66"/>
      <c r="C47" s="36"/>
      <c r="D47" s="39"/>
      <c r="E47" s="30"/>
      <c r="F47" s="49"/>
      <c r="G47" s="47"/>
      <c r="H47" s="49"/>
      <c r="I47" s="55"/>
      <c r="J47" s="49"/>
      <c r="K47" s="49"/>
      <c r="L47" s="49"/>
      <c r="M47" s="68"/>
      <c r="N47" s="28"/>
      <c r="R47" s="103"/>
      <c r="S47" s="103"/>
      <c r="T47" s="103"/>
      <c r="U47" s="103"/>
      <c r="V47" s="103"/>
    </row>
    <row r="48" spans="2:22" s="8" customFormat="1" ht="19.5">
      <c r="B48" s="66"/>
      <c r="C48" s="36"/>
      <c r="D48" s="40"/>
      <c r="E48" s="33"/>
      <c r="F48" s="49"/>
      <c r="G48" s="49"/>
      <c r="H48" s="49"/>
      <c r="I48" s="49"/>
      <c r="J48" s="49"/>
      <c r="K48" s="49"/>
      <c r="L48" s="49"/>
      <c r="M48" s="68"/>
      <c r="N48" s="28"/>
      <c r="R48" s="103"/>
      <c r="S48" s="103"/>
      <c r="T48" s="103"/>
      <c r="U48" s="103"/>
      <c r="V48" s="103"/>
    </row>
    <row r="49" spans="2:22" s="8" customFormat="1" ht="19.5">
      <c r="B49" s="66"/>
      <c r="C49" s="25" t="s">
        <v>55</v>
      </c>
      <c r="D49" s="40"/>
      <c r="E49" s="33"/>
      <c r="F49" s="48">
        <f>SUM(F51:F59)</f>
        <v>25724.799999999999</v>
      </c>
      <c r="G49" s="48">
        <f>SUM(G51:G59)</f>
        <v>2090.6000000000004</v>
      </c>
      <c r="H49" s="48">
        <f>F49+G49</f>
        <v>27815.4</v>
      </c>
      <c r="I49" s="48">
        <f>SUM(I51:I59)</f>
        <v>10256.4</v>
      </c>
      <c r="J49" s="48">
        <f>SUM(J51:J59)</f>
        <v>9649.3000000000011</v>
      </c>
      <c r="K49" s="48">
        <f>SUM(K51:K59)</f>
        <v>9649.3000000000011</v>
      </c>
      <c r="L49" s="48">
        <f>SUM(L51:L59)</f>
        <v>18166.100000000002</v>
      </c>
      <c r="M49" s="68"/>
      <c r="N49" s="28"/>
      <c r="R49" s="103"/>
      <c r="S49" s="103"/>
      <c r="T49" s="103"/>
      <c r="U49" s="103"/>
      <c r="V49" s="103"/>
    </row>
    <row r="50" spans="2:22" s="8" customFormat="1" ht="19.5">
      <c r="B50" s="66"/>
      <c r="C50" s="36"/>
      <c r="D50" s="40"/>
      <c r="E50" s="33"/>
      <c r="F50" s="49"/>
      <c r="G50" s="49"/>
      <c r="H50" s="49"/>
      <c r="I50" s="49"/>
      <c r="J50" s="49"/>
      <c r="K50" s="49"/>
      <c r="L50" s="49"/>
      <c r="M50" s="68"/>
      <c r="N50" s="28"/>
      <c r="R50" s="103"/>
      <c r="S50" s="103"/>
      <c r="T50" s="103"/>
      <c r="U50" s="103"/>
      <c r="V50" s="103"/>
    </row>
    <row r="51" spans="2:22" s="8" customFormat="1" ht="19.5">
      <c r="B51" s="66"/>
      <c r="C51" s="36"/>
      <c r="D51" s="39" t="s">
        <v>54</v>
      </c>
      <c r="E51" s="33"/>
      <c r="F51" s="49">
        <v>3057</v>
      </c>
      <c r="G51" s="47">
        <f t="shared" ref="G51:G57" si="3">+H51-F51</f>
        <v>205</v>
      </c>
      <c r="H51" s="49">
        <v>3262</v>
      </c>
      <c r="I51" s="49">
        <v>1294.5999999999999</v>
      </c>
      <c r="J51" s="49">
        <v>1283.8</v>
      </c>
      <c r="K51" s="49">
        <v>1283.8</v>
      </c>
      <c r="L51" s="49">
        <f t="shared" ref="L51:L58" si="4">H51-J51</f>
        <v>1978.2</v>
      </c>
      <c r="M51" s="68"/>
      <c r="N51" s="28"/>
    </row>
    <row r="52" spans="2:22" s="8" customFormat="1" ht="19.5">
      <c r="B52" s="66"/>
      <c r="C52" s="36"/>
      <c r="D52" s="39" t="s">
        <v>53</v>
      </c>
      <c r="E52" s="33"/>
      <c r="F52" s="49">
        <v>0</v>
      </c>
      <c r="G52" s="47">
        <f>+H52-F52</f>
        <v>0</v>
      </c>
      <c r="H52" s="49">
        <v>0</v>
      </c>
      <c r="I52" s="49">
        <v>0</v>
      </c>
      <c r="J52" s="49">
        <v>0</v>
      </c>
      <c r="K52" s="49">
        <v>0</v>
      </c>
      <c r="L52" s="49">
        <f t="shared" si="4"/>
        <v>0</v>
      </c>
      <c r="M52" s="68"/>
      <c r="N52" s="28"/>
    </row>
    <row r="53" spans="2:22" s="8" customFormat="1" ht="37.5">
      <c r="B53" s="66"/>
      <c r="C53" s="36"/>
      <c r="D53" s="39" t="s">
        <v>52</v>
      </c>
      <c r="E53" s="30"/>
      <c r="F53" s="49">
        <v>13153</v>
      </c>
      <c r="G53" s="47">
        <f t="shared" si="3"/>
        <v>2841.1000000000004</v>
      </c>
      <c r="H53" s="49">
        <v>15994.1</v>
      </c>
      <c r="I53" s="49">
        <v>5306.2</v>
      </c>
      <c r="J53" s="49">
        <v>5246.1</v>
      </c>
      <c r="K53" s="49">
        <v>5246.1</v>
      </c>
      <c r="L53" s="49">
        <f t="shared" si="4"/>
        <v>10748</v>
      </c>
      <c r="M53" s="68"/>
      <c r="N53" s="34"/>
      <c r="O53" s="17"/>
      <c r="P53" s="89"/>
      <c r="Q53" s="89"/>
      <c r="R53" s="89"/>
      <c r="S53" s="89"/>
      <c r="T53" s="89"/>
      <c r="U53" s="89"/>
    </row>
    <row r="54" spans="2:22" s="8" customFormat="1" ht="19.5">
      <c r="B54" s="66"/>
      <c r="C54" s="36"/>
      <c r="D54" s="39" t="s">
        <v>51</v>
      </c>
      <c r="E54" s="33"/>
      <c r="F54" s="49">
        <v>683</v>
      </c>
      <c r="G54" s="47">
        <f t="shared" si="3"/>
        <v>9</v>
      </c>
      <c r="H54" s="49">
        <v>692</v>
      </c>
      <c r="I54" s="49">
        <v>293.5</v>
      </c>
      <c r="J54" s="49">
        <v>263</v>
      </c>
      <c r="K54" s="49">
        <v>263</v>
      </c>
      <c r="L54" s="49">
        <f t="shared" si="4"/>
        <v>429</v>
      </c>
      <c r="M54" s="68"/>
      <c r="N54" s="28"/>
      <c r="P54" s="89"/>
      <c r="Q54" s="89"/>
      <c r="R54" s="89"/>
      <c r="S54" s="89"/>
      <c r="T54" s="89"/>
      <c r="U54" s="89"/>
    </row>
    <row r="55" spans="2:22" s="8" customFormat="1" ht="37.5">
      <c r="B55" s="66"/>
      <c r="C55" s="36"/>
      <c r="D55" s="39" t="s">
        <v>50</v>
      </c>
      <c r="E55" s="30"/>
      <c r="F55" s="49">
        <v>3832</v>
      </c>
      <c r="G55" s="47">
        <f t="shared" si="3"/>
        <v>75</v>
      </c>
      <c r="H55" s="49">
        <v>3907</v>
      </c>
      <c r="I55" s="49">
        <v>1778.6</v>
      </c>
      <c r="J55" s="49">
        <v>1363.7</v>
      </c>
      <c r="K55" s="49">
        <v>1363.7</v>
      </c>
      <c r="L55" s="49">
        <f>H55-J55</f>
        <v>2543.3000000000002</v>
      </c>
      <c r="M55" s="68"/>
      <c r="N55" s="28"/>
      <c r="P55" s="89"/>
      <c r="Q55" s="89"/>
      <c r="R55" s="89"/>
      <c r="S55" s="89"/>
      <c r="T55" s="89"/>
      <c r="U55" s="89"/>
    </row>
    <row r="56" spans="2:22" s="8" customFormat="1" ht="19.5">
      <c r="B56" s="66"/>
      <c r="C56" s="36"/>
      <c r="D56" s="39" t="s">
        <v>49</v>
      </c>
      <c r="E56" s="33"/>
      <c r="F56" s="49">
        <v>100</v>
      </c>
      <c r="G56" s="47">
        <f t="shared" si="3"/>
        <v>-100</v>
      </c>
      <c r="H56" s="49"/>
      <c r="I56" s="49">
        <v>0</v>
      </c>
      <c r="J56" s="49">
        <v>0</v>
      </c>
      <c r="K56" s="49">
        <v>0</v>
      </c>
      <c r="L56" s="49">
        <f t="shared" si="4"/>
        <v>0</v>
      </c>
      <c r="M56" s="68"/>
      <c r="N56" s="28"/>
    </row>
    <row r="57" spans="2:22" s="8" customFormat="1" ht="19.5">
      <c r="B57" s="66"/>
      <c r="C57" s="36"/>
      <c r="D57" s="39" t="s">
        <v>48</v>
      </c>
      <c r="E57" s="33"/>
      <c r="F57" s="49">
        <v>120</v>
      </c>
      <c r="G57" s="47">
        <f t="shared" si="3"/>
        <v>0</v>
      </c>
      <c r="H57" s="49">
        <v>120</v>
      </c>
      <c r="I57" s="49">
        <v>33.799999999999997</v>
      </c>
      <c r="J57" s="49">
        <v>33.799999999999997</v>
      </c>
      <c r="K57" s="49">
        <v>33.799999999999997</v>
      </c>
      <c r="L57" s="49">
        <f t="shared" si="4"/>
        <v>86.2</v>
      </c>
      <c r="M57" s="68"/>
      <c r="N57" s="28"/>
    </row>
    <row r="58" spans="2:22" s="8" customFormat="1" ht="19.5">
      <c r="B58" s="66"/>
      <c r="C58" s="36"/>
      <c r="D58" s="39" t="s">
        <v>47</v>
      </c>
      <c r="E58" s="33"/>
      <c r="F58" s="49">
        <v>80</v>
      </c>
      <c r="G58" s="47">
        <f>+H58-F58</f>
        <v>-80</v>
      </c>
      <c r="H58" s="49">
        <v>0</v>
      </c>
      <c r="I58" s="49">
        <v>0</v>
      </c>
      <c r="J58" s="49">
        <v>0</v>
      </c>
      <c r="K58" s="49">
        <v>0</v>
      </c>
      <c r="L58" s="49">
        <f t="shared" si="4"/>
        <v>0</v>
      </c>
      <c r="M58" s="68"/>
      <c r="N58" s="28"/>
    </row>
    <row r="59" spans="2:22" s="8" customFormat="1" ht="19.5">
      <c r="B59" s="66"/>
      <c r="C59" s="36"/>
      <c r="D59" s="39" t="s">
        <v>46</v>
      </c>
      <c r="E59" s="30"/>
      <c r="F59" s="49">
        <v>4699.8</v>
      </c>
      <c r="G59" s="47">
        <f>+H59-F59</f>
        <v>-859.5</v>
      </c>
      <c r="H59" s="49">
        <v>3840.3</v>
      </c>
      <c r="I59" s="49">
        <v>1549.7</v>
      </c>
      <c r="J59" s="49">
        <v>1458.9</v>
      </c>
      <c r="K59" s="49">
        <v>1458.9</v>
      </c>
      <c r="L59" s="49">
        <f>H59-J59</f>
        <v>2381.4</v>
      </c>
      <c r="M59" s="68"/>
      <c r="N59" s="28"/>
    </row>
    <row r="60" spans="2:22" s="8" customFormat="1" ht="19.5">
      <c r="B60" s="66"/>
      <c r="C60" s="36"/>
      <c r="D60" s="39"/>
      <c r="E60" s="30"/>
      <c r="F60" s="49"/>
      <c r="G60" s="47"/>
      <c r="H60" s="49"/>
      <c r="I60" s="55"/>
      <c r="J60" s="49"/>
      <c r="K60" s="49"/>
      <c r="L60" s="49"/>
      <c r="M60" s="68"/>
      <c r="N60" s="28"/>
    </row>
    <row r="61" spans="2:22" s="8" customFormat="1" ht="19.5">
      <c r="B61" s="66"/>
      <c r="C61" s="36"/>
      <c r="D61" s="39"/>
      <c r="E61" s="30"/>
      <c r="F61" s="49"/>
      <c r="G61" s="47"/>
      <c r="H61" s="49"/>
      <c r="I61" s="55"/>
      <c r="J61" s="49"/>
      <c r="K61" s="49"/>
      <c r="L61" s="49"/>
      <c r="M61" s="68"/>
      <c r="N61" s="28"/>
    </row>
    <row r="62" spans="2:22" s="8" customFormat="1" ht="19.5">
      <c r="B62" s="66"/>
      <c r="C62" s="36"/>
      <c r="D62" s="39"/>
      <c r="E62" s="30"/>
      <c r="F62" s="49"/>
      <c r="G62" s="47"/>
      <c r="H62" s="49"/>
      <c r="I62" s="55"/>
      <c r="J62" s="49"/>
      <c r="K62" s="49"/>
      <c r="L62" s="49"/>
      <c r="M62" s="68"/>
      <c r="N62" s="28"/>
    </row>
    <row r="63" spans="2:22" s="8" customFormat="1" ht="19.5">
      <c r="B63" s="66"/>
      <c r="C63" s="36"/>
      <c r="D63" s="40"/>
      <c r="E63" s="33"/>
      <c r="F63" s="49"/>
      <c r="G63" s="49"/>
      <c r="H63" s="49"/>
      <c r="I63" s="49"/>
      <c r="J63" s="49"/>
      <c r="K63" s="49"/>
      <c r="L63" s="49"/>
      <c r="M63" s="68"/>
      <c r="N63" s="28"/>
    </row>
    <row r="64" spans="2:22" s="8" customFormat="1" ht="19.5">
      <c r="B64" s="66"/>
      <c r="C64" s="90" t="s">
        <v>45</v>
      </c>
      <c r="D64" s="90"/>
      <c r="E64" s="33"/>
      <c r="F64" s="48">
        <f>SUM(F67:F75)</f>
        <v>1141848.8999999999</v>
      </c>
      <c r="G64" s="48">
        <f>SUM(G67:G75)</f>
        <v>952700</v>
      </c>
      <c r="H64" s="48">
        <f>F64+G64</f>
        <v>2094548.9</v>
      </c>
      <c r="I64" s="48">
        <f>SUM(I67:I75)</f>
        <v>1740713.2</v>
      </c>
      <c r="J64" s="48">
        <f>SUM(J67:J75)</f>
        <v>1740637</v>
      </c>
      <c r="K64" s="48">
        <f>SUM(K67:K75)</f>
        <v>1740637</v>
      </c>
      <c r="L64" s="48">
        <f>SUM(L67:L75)</f>
        <v>353911.89999999991</v>
      </c>
      <c r="M64" s="70"/>
      <c r="N64" s="28"/>
    </row>
    <row r="65" spans="2:41" s="8" customFormat="1" ht="19.5">
      <c r="B65" s="66"/>
      <c r="C65" s="90"/>
      <c r="D65" s="90"/>
      <c r="E65" s="33"/>
      <c r="F65" s="49"/>
      <c r="G65" s="49"/>
      <c r="H65" s="49"/>
      <c r="I65" s="49"/>
      <c r="J65" s="49"/>
      <c r="K65" s="49"/>
      <c r="L65" s="49"/>
      <c r="M65" s="68"/>
      <c r="N65" s="28"/>
    </row>
    <row r="66" spans="2:41" s="8" customFormat="1" ht="19.5">
      <c r="B66" s="66"/>
      <c r="C66" s="88"/>
      <c r="D66" s="88"/>
      <c r="E66" s="33"/>
      <c r="F66" s="49"/>
      <c r="G66" s="49"/>
      <c r="H66" s="49"/>
      <c r="I66" s="49"/>
      <c r="J66" s="49"/>
      <c r="K66" s="49"/>
      <c r="L66" s="49"/>
      <c r="M66" s="68"/>
      <c r="N66" s="28"/>
    </row>
    <row r="67" spans="2:41" s="8" customFormat="1" ht="37.5">
      <c r="B67" s="66"/>
      <c r="C67" s="36"/>
      <c r="D67" s="39" t="s">
        <v>44</v>
      </c>
      <c r="E67" s="33"/>
      <c r="F67" s="49">
        <v>0</v>
      </c>
      <c r="G67" s="49">
        <v>0</v>
      </c>
      <c r="H67" s="49">
        <f t="shared" ref="H67:H75" si="5">F67+G67</f>
        <v>0</v>
      </c>
      <c r="I67" s="49">
        <v>0</v>
      </c>
      <c r="J67" s="49">
        <v>0</v>
      </c>
      <c r="K67" s="49">
        <v>0</v>
      </c>
      <c r="L67" s="49">
        <f>H67-J67</f>
        <v>0</v>
      </c>
      <c r="M67" s="68"/>
      <c r="N67" s="28"/>
    </row>
    <row r="68" spans="2:41" s="8" customFormat="1" ht="19.5">
      <c r="B68" s="66"/>
      <c r="C68" s="36"/>
      <c r="D68" s="39" t="s">
        <v>43</v>
      </c>
      <c r="E68" s="33"/>
      <c r="F68" s="49">
        <v>0</v>
      </c>
      <c r="G68" s="49">
        <v>0</v>
      </c>
      <c r="H68" s="49">
        <f t="shared" si="5"/>
        <v>0</v>
      </c>
      <c r="I68" s="49">
        <v>0</v>
      </c>
      <c r="J68" s="49">
        <v>0</v>
      </c>
      <c r="K68" s="49">
        <v>0</v>
      </c>
      <c r="L68" s="49">
        <f t="shared" ref="L68:L75" si="6">H68-J68</f>
        <v>0</v>
      </c>
      <c r="M68" s="68"/>
      <c r="N68" s="28"/>
    </row>
    <row r="69" spans="2:41" s="9" customFormat="1" ht="19.5">
      <c r="B69" s="66"/>
      <c r="C69" s="36"/>
      <c r="D69" s="39" t="s">
        <v>42</v>
      </c>
      <c r="E69" s="33"/>
      <c r="F69" s="49">
        <v>0</v>
      </c>
      <c r="G69" s="49">
        <v>0</v>
      </c>
      <c r="H69" s="49">
        <f t="shared" si="5"/>
        <v>0</v>
      </c>
      <c r="I69" s="49">
        <v>0</v>
      </c>
      <c r="J69" s="49">
        <v>0</v>
      </c>
      <c r="K69" s="49">
        <v>0</v>
      </c>
      <c r="L69" s="49">
        <f t="shared" si="6"/>
        <v>0</v>
      </c>
      <c r="M69" s="68"/>
      <c r="N69" s="35"/>
    </row>
    <row r="70" spans="2:41" s="8" customFormat="1" ht="19.5">
      <c r="B70" s="66"/>
      <c r="C70" s="36"/>
      <c r="D70" s="39" t="s">
        <v>41</v>
      </c>
      <c r="E70" s="33"/>
      <c r="F70" s="49">
        <v>0</v>
      </c>
      <c r="G70" s="49">
        <v>0</v>
      </c>
      <c r="H70" s="49">
        <f t="shared" si="5"/>
        <v>0</v>
      </c>
      <c r="I70" s="49">
        <v>0</v>
      </c>
      <c r="J70" s="49">
        <v>0</v>
      </c>
      <c r="K70" s="49">
        <v>0</v>
      </c>
      <c r="L70" s="49">
        <f t="shared" si="6"/>
        <v>0</v>
      </c>
      <c r="M70" s="68"/>
      <c r="N70" s="28"/>
    </row>
    <row r="71" spans="2:41" s="8" customFormat="1" ht="19.5">
      <c r="B71" s="66"/>
      <c r="C71" s="36"/>
      <c r="D71" s="39" t="s">
        <v>40</v>
      </c>
      <c r="E71" s="30"/>
      <c r="F71" s="49">
        <v>1141848.8999999999</v>
      </c>
      <c r="G71" s="47">
        <f>+H71-F71</f>
        <v>952700</v>
      </c>
      <c r="H71" s="49">
        <v>2094548.9</v>
      </c>
      <c r="I71" s="49">
        <v>1740713.2</v>
      </c>
      <c r="J71" s="49">
        <v>1740637</v>
      </c>
      <c r="K71" s="49">
        <v>1740637</v>
      </c>
      <c r="L71" s="49">
        <f t="shared" si="6"/>
        <v>353911.89999999991</v>
      </c>
      <c r="M71" s="68"/>
      <c r="N71" s="28"/>
    </row>
    <row r="72" spans="2:41" s="8" customFormat="1" ht="37.5">
      <c r="B72" s="66"/>
      <c r="C72" s="36"/>
      <c r="D72" s="39" t="s">
        <v>39</v>
      </c>
      <c r="E72" s="33"/>
      <c r="F72" s="49">
        <v>0</v>
      </c>
      <c r="G72" s="49">
        <v>0</v>
      </c>
      <c r="H72" s="49">
        <f>F72+G72</f>
        <v>0</v>
      </c>
      <c r="I72" s="49">
        <v>0</v>
      </c>
      <c r="J72" s="49">
        <v>0</v>
      </c>
      <c r="K72" s="49">
        <v>0</v>
      </c>
      <c r="L72" s="49">
        <f t="shared" si="6"/>
        <v>0</v>
      </c>
      <c r="M72" s="68"/>
      <c r="N72" s="28"/>
      <c r="Q72" s="53"/>
    </row>
    <row r="73" spans="2:41" s="3" customFormat="1" ht="19.5">
      <c r="B73" s="66"/>
      <c r="C73" s="36"/>
      <c r="D73" s="39" t="s">
        <v>38</v>
      </c>
      <c r="E73" s="33"/>
      <c r="F73" s="49">
        <v>0</v>
      </c>
      <c r="G73" s="49">
        <v>0</v>
      </c>
      <c r="H73" s="49">
        <f t="shared" si="5"/>
        <v>0</v>
      </c>
      <c r="I73" s="49">
        <v>0</v>
      </c>
      <c r="J73" s="49">
        <v>0</v>
      </c>
      <c r="K73" s="49">
        <v>0</v>
      </c>
      <c r="L73" s="49">
        <f t="shared" si="6"/>
        <v>0</v>
      </c>
      <c r="M73" s="68"/>
      <c r="N73" s="28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2:41" s="3" customFormat="1" ht="19.5">
      <c r="B74" s="66"/>
      <c r="C74" s="36"/>
      <c r="D74" s="39" t="s">
        <v>37</v>
      </c>
      <c r="E74" s="33"/>
      <c r="F74" s="49">
        <v>0</v>
      </c>
      <c r="G74" s="49">
        <v>0</v>
      </c>
      <c r="H74" s="49">
        <f t="shared" si="5"/>
        <v>0</v>
      </c>
      <c r="I74" s="49">
        <v>0</v>
      </c>
      <c r="J74" s="49">
        <v>0</v>
      </c>
      <c r="K74" s="49">
        <v>0</v>
      </c>
      <c r="L74" s="49">
        <f t="shared" si="6"/>
        <v>0</v>
      </c>
      <c r="M74" s="68"/>
      <c r="N74" s="28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2:41" s="3" customFormat="1" ht="19.5">
      <c r="B75" s="66"/>
      <c r="C75" s="36"/>
      <c r="D75" s="39" t="s">
        <v>36</v>
      </c>
      <c r="E75" s="33"/>
      <c r="F75" s="49">
        <v>0</v>
      </c>
      <c r="G75" s="49">
        <v>0</v>
      </c>
      <c r="H75" s="49">
        <f t="shared" si="5"/>
        <v>0</v>
      </c>
      <c r="I75" s="49">
        <v>0</v>
      </c>
      <c r="J75" s="49">
        <v>0</v>
      </c>
      <c r="K75" s="49">
        <v>0</v>
      </c>
      <c r="L75" s="49">
        <f t="shared" si="6"/>
        <v>0</v>
      </c>
      <c r="M75" s="68"/>
      <c r="N75" s="28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2:41" s="3" customFormat="1" ht="19.5">
      <c r="B76" s="66"/>
      <c r="C76" s="36"/>
      <c r="D76" s="39"/>
      <c r="E76" s="33"/>
      <c r="F76" s="49"/>
      <c r="G76" s="49"/>
      <c r="H76" s="49"/>
      <c r="I76" s="49"/>
      <c r="J76" s="49"/>
      <c r="K76" s="49"/>
      <c r="L76" s="49"/>
      <c r="M76" s="68"/>
      <c r="N76" s="28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2:41" s="3" customFormat="1" ht="19.5">
      <c r="B77" s="66"/>
      <c r="C77" s="36"/>
      <c r="D77" s="39"/>
      <c r="E77" s="33"/>
      <c r="F77" s="49"/>
      <c r="G77" s="49"/>
      <c r="H77" s="49"/>
      <c r="I77" s="49"/>
      <c r="J77" s="49"/>
      <c r="K77" s="49"/>
      <c r="L77" s="49"/>
      <c r="M77" s="68"/>
      <c r="N77" s="28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2:41" s="3" customFormat="1" ht="20.25" thickBot="1">
      <c r="B78" s="81"/>
      <c r="C78" s="82"/>
      <c r="D78" s="83"/>
      <c r="E78" s="84"/>
      <c r="F78" s="85"/>
      <c r="G78" s="85"/>
      <c r="H78" s="85"/>
      <c r="I78" s="85"/>
      <c r="J78" s="85"/>
      <c r="K78" s="85"/>
      <c r="L78" s="85"/>
      <c r="M78" s="86"/>
      <c r="N78" s="28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2:41" s="3" customFormat="1" ht="19.5">
      <c r="B79" s="66"/>
      <c r="C79" s="36"/>
      <c r="D79" s="40"/>
      <c r="E79" s="33"/>
      <c r="F79" s="49"/>
      <c r="G79" s="49"/>
      <c r="H79" s="49"/>
      <c r="I79" s="49"/>
      <c r="J79" s="49"/>
      <c r="K79" s="49"/>
      <c r="L79" s="49"/>
      <c r="M79" s="68"/>
      <c r="N79" s="28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2:41" s="3" customFormat="1" ht="19.5">
      <c r="B80" s="66"/>
      <c r="C80" s="25" t="s">
        <v>35</v>
      </c>
      <c r="D80" s="40"/>
      <c r="E80" s="33"/>
      <c r="F80" s="48">
        <f>SUM(F82:F90)</f>
        <v>3640</v>
      </c>
      <c r="G80" s="48">
        <f>SUM(G82:G90)</f>
        <v>566</v>
      </c>
      <c r="H80" s="48">
        <f>F80+G80</f>
        <v>4206</v>
      </c>
      <c r="I80" s="48">
        <f>SUM(I82:I90)</f>
        <v>905.6</v>
      </c>
      <c r="J80" s="48">
        <f>SUM(J82:J90)</f>
        <v>896.1</v>
      </c>
      <c r="K80" s="48">
        <f>SUM(K82:K90)</f>
        <v>896.1</v>
      </c>
      <c r="L80" s="48">
        <f>SUM(L82:L90)</f>
        <v>3309.9</v>
      </c>
      <c r="M80" s="68"/>
      <c r="N80" s="28"/>
      <c r="O80" s="4"/>
      <c r="P80" s="4"/>
      <c r="Q80" s="4"/>
      <c r="R80" s="4"/>
      <c r="S80" s="4" t="s">
        <v>34</v>
      </c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2:41" s="3" customFormat="1" ht="19.5">
      <c r="B81" s="66"/>
      <c r="C81" s="36"/>
      <c r="D81" s="40"/>
      <c r="E81" s="33"/>
      <c r="F81" s="49"/>
      <c r="G81" s="49"/>
      <c r="H81" s="49"/>
      <c r="I81" s="49"/>
      <c r="J81" s="49"/>
      <c r="K81" s="49"/>
      <c r="L81" s="49"/>
      <c r="M81" s="68"/>
      <c r="N81" s="28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2:41" s="3" customFormat="1" ht="26.25">
      <c r="B82" s="66"/>
      <c r="C82" s="36"/>
      <c r="D82" s="39" t="s">
        <v>33</v>
      </c>
      <c r="E82" s="33"/>
      <c r="F82" s="49">
        <v>1090</v>
      </c>
      <c r="G82" s="49">
        <f>+H82-F82</f>
        <v>6</v>
      </c>
      <c r="H82" s="49">
        <v>1096</v>
      </c>
      <c r="I82" s="49">
        <v>58.9</v>
      </c>
      <c r="J82" s="49">
        <v>58.9</v>
      </c>
      <c r="K82" s="49">
        <v>58.9</v>
      </c>
      <c r="L82" s="49">
        <f t="shared" ref="L82:L90" si="7">H82-J82</f>
        <v>1037.0999999999999</v>
      </c>
      <c r="M82" s="68"/>
      <c r="N82" s="28"/>
      <c r="O82" s="4"/>
      <c r="P82" s="4"/>
      <c r="Q82" s="5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2:41" s="3" customFormat="1" ht="19.5">
      <c r="B83" s="66"/>
      <c r="C83" s="36"/>
      <c r="D83" s="39" t="s">
        <v>32</v>
      </c>
      <c r="E83" s="33"/>
      <c r="F83" s="49">
        <v>30</v>
      </c>
      <c r="G83" s="49">
        <v>0</v>
      </c>
      <c r="H83" s="49">
        <f t="shared" ref="H83:H89" si="8">F83+G83</f>
        <v>30</v>
      </c>
      <c r="I83" s="49">
        <v>9.5</v>
      </c>
      <c r="J83" s="49">
        <v>0</v>
      </c>
      <c r="K83" s="49">
        <v>0</v>
      </c>
      <c r="L83" s="49">
        <f t="shared" si="7"/>
        <v>30</v>
      </c>
      <c r="M83" s="68"/>
      <c r="N83" s="28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2:41" s="3" customFormat="1" ht="19.5">
      <c r="B84" s="66"/>
      <c r="C84" s="36"/>
      <c r="D84" s="39" t="s">
        <v>31</v>
      </c>
      <c r="E84" s="33"/>
      <c r="F84" s="49">
        <v>0</v>
      </c>
      <c r="G84" s="49">
        <v>10</v>
      </c>
      <c r="H84" s="49">
        <v>10</v>
      </c>
      <c r="I84" s="49">
        <v>10</v>
      </c>
      <c r="J84" s="49">
        <v>10</v>
      </c>
      <c r="K84" s="49">
        <v>10</v>
      </c>
      <c r="L84" s="49">
        <f t="shared" si="7"/>
        <v>0</v>
      </c>
      <c r="M84" s="68"/>
      <c r="N84" s="28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2:41" s="3" customFormat="1" ht="19.5">
      <c r="B85" s="66"/>
      <c r="C85" s="36"/>
      <c r="D85" s="39" t="s">
        <v>30</v>
      </c>
      <c r="E85" s="33"/>
      <c r="F85" s="49">
        <v>200</v>
      </c>
      <c r="G85" s="49">
        <v>-200</v>
      </c>
      <c r="H85" s="49">
        <f t="shared" si="8"/>
        <v>0</v>
      </c>
      <c r="I85" s="49">
        <v>0</v>
      </c>
      <c r="J85" s="49">
        <v>0</v>
      </c>
      <c r="K85" s="49">
        <v>0</v>
      </c>
      <c r="L85" s="49">
        <f t="shared" si="7"/>
        <v>0</v>
      </c>
      <c r="M85" s="68"/>
      <c r="N85" s="28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2:41" s="3" customFormat="1" ht="19.5">
      <c r="B86" s="66"/>
      <c r="C86" s="36"/>
      <c r="D86" s="39" t="s">
        <v>29</v>
      </c>
      <c r="E86" s="33"/>
      <c r="F86" s="49">
        <v>0</v>
      </c>
      <c r="G86" s="49">
        <v>0</v>
      </c>
      <c r="H86" s="49">
        <f t="shared" si="8"/>
        <v>0</v>
      </c>
      <c r="I86" s="49">
        <v>0</v>
      </c>
      <c r="J86" s="49">
        <v>0</v>
      </c>
      <c r="K86" s="49">
        <v>0</v>
      </c>
      <c r="L86" s="49">
        <f t="shared" si="7"/>
        <v>0</v>
      </c>
      <c r="M86" s="68"/>
      <c r="N86" s="28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2:41" s="3" customFormat="1" ht="19.5">
      <c r="B87" s="66"/>
      <c r="C87" s="36"/>
      <c r="D87" s="39" t="s">
        <v>28</v>
      </c>
      <c r="E87" s="33"/>
      <c r="F87" s="49">
        <v>1790</v>
      </c>
      <c r="G87" s="49">
        <f>+H87-F87</f>
        <v>750</v>
      </c>
      <c r="H87" s="49">
        <v>2540</v>
      </c>
      <c r="I87" s="49">
        <v>748.5</v>
      </c>
      <c r="J87" s="49">
        <v>748.5</v>
      </c>
      <c r="K87" s="49">
        <v>748.5</v>
      </c>
      <c r="L87" s="49">
        <f t="shared" si="7"/>
        <v>1791.5</v>
      </c>
      <c r="M87" s="68"/>
      <c r="N87" s="28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2:41" s="3" customFormat="1" ht="19.5">
      <c r="B88" s="66"/>
      <c r="C88" s="36"/>
      <c r="D88" s="39" t="s">
        <v>27</v>
      </c>
      <c r="E88" s="33"/>
      <c r="F88" s="49">
        <v>0</v>
      </c>
      <c r="G88" s="49">
        <v>0</v>
      </c>
      <c r="H88" s="49">
        <f t="shared" si="8"/>
        <v>0</v>
      </c>
      <c r="I88" s="49">
        <v>0</v>
      </c>
      <c r="J88" s="49">
        <v>0</v>
      </c>
      <c r="K88" s="49">
        <v>0</v>
      </c>
      <c r="L88" s="49">
        <f t="shared" si="7"/>
        <v>0</v>
      </c>
      <c r="M88" s="68"/>
      <c r="N88" s="28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2:41" s="3" customFormat="1" ht="19.5">
      <c r="B89" s="66"/>
      <c r="C89" s="36"/>
      <c r="D89" s="39" t="s">
        <v>26</v>
      </c>
      <c r="E89" s="33"/>
      <c r="F89" s="49">
        <v>0</v>
      </c>
      <c r="G89" s="49">
        <v>0</v>
      </c>
      <c r="H89" s="49">
        <f t="shared" si="8"/>
        <v>0</v>
      </c>
      <c r="I89" s="49">
        <v>0</v>
      </c>
      <c r="J89" s="49">
        <v>0</v>
      </c>
      <c r="K89" s="49">
        <v>0</v>
      </c>
      <c r="L89" s="49">
        <f t="shared" si="7"/>
        <v>0</v>
      </c>
      <c r="M89" s="68"/>
      <c r="N89" s="28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2:41" s="3" customFormat="1" ht="19.5">
      <c r="B90" s="66"/>
      <c r="C90" s="36"/>
      <c r="D90" s="39" t="s">
        <v>25</v>
      </c>
      <c r="E90" s="33"/>
      <c r="F90" s="49">
        <v>530</v>
      </c>
      <c r="G90" s="49">
        <f>+H90-F90</f>
        <v>0</v>
      </c>
      <c r="H90" s="49">
        <v>530</v>
      </c>
      <c r="I90" s="49">
        <v>78.7</v>
      </c>
      <c r="J90" s="49">
        <v>78.7</v>
      </c>
      <c r="K90" s="49">
        <v>78.7</v>
      </c>
      <c r="L90" s="49">
        <f t="shared" si="7"/>
        <v>451.3</v>
      </c>
      <c r="M90" s="68"/>
      <c r="N90" s="28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2:41" s="3" customFormat="1" ht="19.5">
      <c r="B91" s="66"/>
      <c r="C91" s="36"/>
      <c r="D91" s="39"/>
      <c r="E91" s="33"/>
      <c r="F91" s="49"/>
      <c r="G91" s="49"/>
      <c r="H91" s="49"/>
      <c r="I91" s="55"/>
      <c r="J91" s="49"/>
      <c r="K91" s="49"/>
      <c r="L91" s="49"/>
      <c r="M91" s="68"/>
      <c r="N91" s="28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2:41" s="3" customFormat="1" ht="19.5">
      <c r="B92" s="66"/>
      <c r="C92" s="36"/>
      <c r="D92" s="39"/>
      <c r="E92" s="33"/>
      <c r="F92" s="49"/>
      <c r="G92" s="49"/>
      <c r="H92" s="49"/>
      <c r="I92" s="55"/>
      <c r="J92" s="49"/>
      <c r="K92" s="49"/>
      <c r="L92" s="49"/>
      <c r="M92" s="68"/>
      <c r="N92" s="28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2:41" s="3" customFormat="1" ht="19.5">
      <c r="B93" s="66"/>
      <c r="C93" s="36"/>
      <c r="D93" s="39"/>
      <c r="E93" s="33"/>
      <c r="F93" s="49"/>
      <c r="G93" s="49"/>
      <c r="H93" s="49"/>
      <c r="I93" s="55"/>
      <c r="J93" s="49"/>
      <c r="K93" s="49"/>
      <c r="L93" s="49"/>
      <c r="M93" s="68"/>
      <c r="N93" s="28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2:41" s="3" customFormat="1" ht="19.5">
      <c r="B94" s="66"/>
      <c r="C94" s="36"/>
      <c r="D94" s="38"/>
      <c r="E94" s="33"/>
      <c r="F94" s="49"/>
      <c r="G94" s="49"/>
      <c r="H94" s="49"/>
      <c r="I94" s="49"/>
      <c r="J94" s="49"/>
      <c r="K94" s="49"/>
      <c r="L94" s="49"/>
      <c r="M94" s="68"/>
      <c r="N94" s="28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2:41" s="3" customFormat="1" ht="19.5">
      <c r="B95" s="66"/>
      <c r="C95" s="25" t="s">
        <v>24</v>
      </c>
      <c r="D95" s="40"/>
      <c r="E95" s="33"/>
      <c r="F95" s="48">
        <f>SUM(F97:F99)</f>
        <v>0</v>
      </c>
      <c r="G95" s="48">
        <f>SUM(G97:G99)</f>
        <v>0</v>
      </c>
      <c r="H95" s="48">
        <f>F95+G95</f>
        <v>0</v>
      </c>
      <c r="I95" s="48">
        <f>SUM(I97:I99)</f>
        <v>0</v>
      </c>
      <c r="J95" s="48">
        <f>SUM(J97:J99)</f>
        <v>0</v>
      </c>
      <c r="K95" s="48">
        <f>SUM(K97:K99)</f>
        <v>0</v>
      </c>
      <c r="L95" s="48">
        <f>SUM(L97:L99)</f>
        <v>0</v>
      </c>
      <c r="M95" s="68"/>
      <c r="N95" s="28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2:41" s="3" customFormat="1" ht="19.5">
      <c r="B96" s="66"/>
      <c r="C96" s="36"/>
      <c r="D96" s="40"/>
      <c r="E96" s="33"/>
      <c r="F96" s="49"/>
      <c r="G96" s="49"/>
      <c r="H96" s="49"/>
      <c r="I96" s="49"/>
      <c r="J96" s="49"/>
      <c r="K96" s="49"/>
      <c r="L96" s="49"/>
      <c r="M96" s="68"/>
      <c r="N96" s="28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2:41" s="3" customFormat="1" ht="19.5">
      <c r="B97" s="66"/>
      <c r="C97" s="36"/>
      <c r="D97" s="39" t="s">
        <v>23</v>
      </c>
      <c r="E97" s="33"/>
      <c r="F97" s="49">
        <v>0</v>
      </c>
      <c r="G97" s="49">
        <v>0</v>
      </c>
      <c r="H97" s="49">
        <f>F97+G97</f>
        <v>0</v>
      </c>
      <c r="I97" s="49">
        <v>0</v>
      </c>
      <c r="J97" s="49">
        <v>0</v>
      </c>
      <c r="K97" s="49">
        <v>0</v>
      </c>
      <c r="L97" s="49">
        <f>H97-J97</f>
        <v>0</v>
      </c>
      <c r="M97" s="68"/>
      <c r="N97" s="28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2:41" s="3" customFormat="1" ht="19.5">
      <c r="B98" s="66"/>
      <c r="C98" s="36"/>
      <c r="D98" s="39" t="s">
        <v>22</v>
      </c>
      <c r="E98" s="33"/>
      <c r="F98" s="49">
        <v>0</v>
      </c>
      <c r="G98" s="49">
        <v>0</v>
      </c>
      <c r="H98" s="49">
        <f>F98+G98</f>
        <v>0</v>
      </c>
      <c r="I98" s="49">
        <v>0</v>
      </c>
      <c r="J98" s="49">
        <v>0</v>
      </c>
      <c r="K98" s="49">
        <v>0</v>
      </c>
      <c r="L98" s="49">
        <f>H98-J98</f>
        <v>0</v>
      </c>
      <c r="M98" s="68"/>
      <c r="N98" s="28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2:41" s="3" customFormat="1" ht="19.5">
      <c r="B99" s="66"/>
      <c r="C99" s="41"/>
      <c r="D99" s="39" t="s">
        <v>21</v>
      </c>
      <c r="E99" s="33"/>
      <c r="F99" s="49">
        <v>0</v>
      </c>
      <c r="G99" s="49">
        <v>0</v>
      </c>
      <c r="H99" s="49">
        <f>F99+G99</f>
        <v>0</v>
      </c>
      <c r="I99" s="49">
        <v>0</v>
      </c>
      <c r="J99" s="49">
        <v>0</v>
      </c>
      <c r="K99" s="49">
        <v>0</v>
      </c>
      <c r="L99" s="49">
        <f>H99-J99</f>
        <v>0</v>
      </c>
      <c r="M99" s="68"/>
      <c r="N99" s="28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2:41" s="3" customFormat="1" ht="19.5">
      <c r="B100" s="66"/>
      <c r="C100" s="41"/>
      <c r="D100" s="39"/>
      <c r="E100" s="33"/>
      <c r="F100" s="49"/>
      <c r="G100" s="49"/>
      <c r="H100" s="49"/>
      <c r="I100" s="49"/>
      <c r="J100" s="49"/>
      <c r="K100" s="49"/>
      <c r="L100" s="49"/>
      <c r="M100" s="68"/>
      <c r="N100" s="28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2:41" s="3" customFormat="1" ht="19.5">
      <c r="B101" s="66"/>
      <c r="C101" s="41"/>
      <c r="D101" s="39"/>
      <c r="E101" s="33"/>
      <c r="F101" s="49"/>
      <c r="G101" s="49"/>
      <c r="H101" s="49"/>
      <c r="I101" s="49"/>
      <c r="J101" s="49"/>
      <c r="K101" s="49"/>
      <c r="L101" s="49"/>
      <c r="M101" s="68"/>
      <c r="N101" s="28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2:41" s="3" customFormat="1" ht="19.5">
      <c r="B102" s="66"/>
      <c r="C102" s="41"/>
      <c r="D102" s="39"/>
      <c r="E102" s="33"/>
      <c r="F102" s="49"/>
      <c r="G102" s="49"/>
      <c r="H102" s="49"/>
      <c r="I102" s="49"/>
      <c r="J102" s="49"/>
      <c r="K102" s="49"/>
      <c r="L102" s="49"/>
      <c r="M102" s="68"/>
      <c r="N102" s="28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2:41" s="3" customFormat="1" ht="19.5">
      <c r="B103" s="71"/>
      <c r="C103" s="42"/>
      <c r="D103" s="42"/>
      <c r="E103" s="33"/>
      <c r="F103" s="49"/>
      <c r="G103" s="49"/>
      <c r="H103" s="49"/>
      <c r="I103" s="49"/>
      <c r="J103" s="49"/>
      <c r="K103" s="49"/>
      <c r="L103" s="49"/>
      <c r="M103" s="68"/>
      <c r="N103" s="28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2:41" s="3" customFormat="1" ht="19.5">
      <c r="B104" s="66"/>
      <c r="C104" s="25" t="s">
        <v>20</v>
      </c>
      <c r="D104" s="37"/>
      <c r="E104" s="33"/>
      <c r="F104" s="48">
        <f>SUM(F106:F112)</f>
        <v>249132.6</v>
      </c>
      <c r="G104" s="48">
        <f>SUM(G106:G112)</f>
        <v>0</v>
      </c>
      <c r="H104" s="48">
        <f>F104+G104</f>
        <v>249132.6</v>
      </c>
      <c r="I104" s="48">
        <f>SUM(I106:I112)</f>
        <v>36381</v>
      </c>
      <c r="J104" s="48">
        <f>SUM(J106:J112)</f>
        <v>36381</v>
      </c>
      <c r="K104" s="48">
        <f>SUM(K106:K112)</f>
        <v>36381</v>
      </c>
      <c r="L104" s="48">
        <f>SUM(L106:L112)</f>
        <v>212751.6</v>
      </c>
      <c r="M104" s="68"/>
      <c r="N104" s="28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2:41" s="3" customFormat="1" ht="19.5">
      <c r="B105" s="66"/>
      <c r="C105" s="37"/>
      <c r="D105" s="37"/>
      <c r="E105" s="33"/>
      <c r="F105" s="49"/>
      <c r="G105" s="49"/>
      <c r="H105" s="49"/>
      <c r="I105" s="49"/>
      <c r="J105" s="49"/>
      <c r="K105" s="49"/>
      <c r="L105" s="49"/>
      <c r="M105" s="68"/>
      <c r="N105" s="28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2:41" s="3" customFormat="1" ht="37.5">
      <c r="B106" s="66"/>
      <c r="C106" s="36"/>
      <c r="D106" s="39" t="s">
        <v>19</v>
      </c>
      <c r="E106" s="33"/>
      <c r="F106" s="49">
        <v>0</v>
      </c>
      <c r="G106" s="49">
        <v>0</v>
      </c>
      <c r="H106" s="49">
        <f t="shared" ref="H106:H112" si="9">F106+G106</f>
        <v>0</v>
      </c>
      <c r="I106" s="49">
        <v>0</v>
      </c>
      <c r="J106" s="49">
        <v>0</v>
      </c>
      <c r="K106" s="49">
        <v>0</v>
      </c>
      <c r="L106" s="49">
        <f>H106-J106</f>
        <v>0</v>
      </c>
      <c r="M106" s="68"/>
      <c r="N106" s="28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2:41" s="3" customFormat="1" ht="19.5">
      <c r="B107" s="66"/>
      <c r="C107" s="36"/>
      <c r="D107" s="39" t="s">
        <v>18</v>
      </c>
      <c r="E107" s="33"/>
      <c r="F107" s="49">
        <v>0</v>
      </c>
      <c r="G107" s="49">
        <v>0</v>
      </c>
      <c r="H107" s="49">
        <f t="shared" si="9"/>
        <v>0</v>
      </c>
      <c r="I107" s="49">
        <v>0</v>
      </c>
      <c r="J107" s="49">
        <v>0</v>
      </c>
      <c r="K107" s="49">
        <v>0</v>
      </c>
      <c r="L107" s="49">
        <f t="shared" ref="L107:L112" si="10">H107-J107</f>
        <v>0</v>
      </c>
      <c r="M107" s="68"/>
      <c r="N107" s="28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2:41" s="3" customFormat="1" ht="19.5">
      <c r="B108" s="66"/>
      <c r="C108" s="36"/>
      <c r="D108" s="39" t="s">
        <v>17</v>
      </c>
      <c r="E108" s="33"/>
      <c r="F108" s="49">
        <v>0</v>
      </c>
      <c r="G108" s="49">
        <v>0</v>
      </c>
      <c r="H108" s="49">
        <f t="shared" si="9"/>
        <v>0</v>
      </c>
      <c r="I108" s="49">
        <v>0</v>
      </c>
      <c r="J108" s="49">
        <v>0</v>
      </c>
      <c r="K108" s="49">
        <v>0</v>
      </c>
      <c r="L108" s="49">
        <f t="shared" si="10"/>
        <v>0</v>
      </c>
      <c r="M108" s="68"/>
      <c r="N108" s="28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2:41" s="3" customFormat="1" ht="19.5">
      <c r="B109" s="66"/>
      <c r="C109" s="36"/>
      <c r="D109" s="39" t="s">
        <v>16</v>
      </c>
      <c r="E109" s="33"/>
      <c r="F109" s="49">
        <v>249132.6</v>
      </c>
      <c r="G109" s="49">
        <v>0</v>
      </c>
      <c r="H109" s="49">
        <f t="shared" si="9"/>
        <v>249132.6</v>
      </c>
      <c r="I109" s="49">
        <v>36381</v>
      </c>
      <c r="J109" s="49">
        <v>36381</v>
      </c>
      <c r="K109" s="49">
        <v>36381</v>
      </c>
      <c r="L109" s="49">
        <f t="shared" si="10"/>
        <v>212751.6</v>
      </c>
      <c r="M109" s="68"/>
      <c r="N109" s="28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2:41" s="3" customFormat="1" ht="37.5">
      <c r="B110" s="66"/>
      <c r="C110" s="36"/>
      <c r="D110" s="39" t="s">
        <v>15</v>
      </c>
      <c r="E110" s="33"/>
      <c r="F110" s="49">
        <v>0</v>
      </c>
      <c r="G110" s="49">
        <v>0</v>
      </c>
      <c r="H110" s="49">
        <f t="shared" si="9"/>
        <v>0</v>
      </c>
      <c r="I110" s="49">
        <v>0</v>
      </c>
      <c r="J110" s="49">
        <v>0</v>
      </c>
      <c r="K110" s="49">
        <v>0</v>
      </c>
      <c r="L110" s="49">
        <f t="shared" si="10"/>
        <v>0</v>
      </c>
      <c r="M110" s="68"/>
      <c r="N110" s="28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2:41" s="3" customFormat="1" ht="19.5">
      <c r="B111" s="66"/>
      <c r="C111" s="36"/>
      <c r="D111" s="39" t="s">
        <v>14</v>
      </c>
      <c r="E111" s="33"/>
      <c r="F111" s="49">
        <v>0</v>
      </c>
      <c r="G111" s="49"/>
      <c r="H111" s="49">
        <f t="shared" si="9"/>
        <v>0</v>
      </c>
      <c r="I111" s="49">
        <v>0</v>
      </c>
      <c r="J111" s="49">
        <v>0</v>
      </c>
      <c r="K111" s="49">
        <v>0</v>
      </c>
      <c r="L111" s="49">
        <f t="shared" si="10"/>
        <v>0</v>
      </c>
      <c r="M111" s="68"/>
      <c r="N111" s="28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2:41" s="3" customFormat="1" ht="37.5">
      <c r="B112" s="66"/>
      <c r="C112" s="36"/>
      <c r="D112" s="39" t="s">
        <v>13</v>
      </c>
      <c r="E112" s="33"/>
      <c r="F112" s="49">
        <v>0</v>
      </c>
      <c r="G112" s="49">
        <v>0</v>
      </c>
      <c r="H112" s="49">
        <f t="shared" si="9"/>
        <v>0</v>
      </c>
      <c r="I112" s="49">
        <v>0</v>
      </c>
      <c r="J112" s="49">
        <v>0</v>
      </c>
      <c r="K112" s="49">
        <v>0</v>
      </c>
      <c r="L112" s="49">
        <f t="shared" si="10"/>
        <v>0</v>
      </c>
      <c r="M112" s="68"/>
      <c r="N112" s="28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2:41" s="3" customFormat="1" ht="19.5">
      <c r="B113" s="66"/>
      <c r="C113" s="36"/>
      <c r="D113" s="39"/>
      <c r="E113" s="33"/>
      <c r="F113" s="49"/>
      <c r="G113" s="49"/>
      <c r="H113" s="49"/>
      <c r="I113" s="49"/>
      <c r="J113" s="49"/>
      <c r="K113" s="49"/>
      <c r="L113" s="49"/>
      <c r="M113" s="68"/>
      <c r="N113" s="28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2:41" s="3" customFormat="1" ht="19.5">
      <c r="B114" s="66"/>
      <c r="C114" s="36"/>
      <c r="D114" s="39"/>
      <c r="E114" s="33"/>
      <c r="F114" s="49"/>
      <c r="G114" s="49"/>
      <c r="H114" s="49"/>
      <c r="I114" s="49"/>
      <c r="J114" s="49"/>
      <c r="K114" s="49"/>
      <c r="L114" s="49"/>
      <c r="M114" s="68"/>
      <c r="N114" s="28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2:41" s="3" customFormat="1" ht="19.5">
      <c r="B115" s="66"/>
      <c r="C115" s="36"/>
      <c r="D115" s="39"/>
      <c r="E115" s="33"/>
      <c r="F115" s="49"/>
      <c r="G115" s="49"/>
      <c r="H115" s="49"/>
      <c r="I115" s="49"/>
      <c r="J115" s="49"/>
      <c r="K115" s="49"/>
      <c r="L115" s="49"/>
      <c r="M115" s="68"/>
      <c r="N115" s="28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2:41" s="3" customFormat="1" ht="19.5">
      <c r="B116" s="66"/>
      <c r="C116" s="36"/>
      <c r="D116" s="38"/>
      <c r="E116" s="33"/>
      <c r="F116" s="49"/>
      <c r="G116" s="49"/>
      <c r="H116" s="49"/>
      <c r="I116" s="49"/>
      <c r="J116" s="49"/>
      <c r="K116" s="49"/>
      <c r="L116" s="49"/>
      <c r="M116" s="68"/>
      <c r="N116" s="28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2:41" s="3" customFormat="1" ht="19.5">
      <c r="B117" s="66"/>
      <c r="C117" s="25" t="s">
        <v>12</v>
      </c>
      <c r="D117" s="40"/>
      <c r="E117" s="33"/>
      <c r="F117" s="48">
        <f>SUM(F119:F121)</f>
        <v>0</v>
      </c>
      <c r="G117" s="48">
        <f>SUM(G119:G121)</f>
        <v>0</v>
      </c>
      <c r="H117" s="48">
        <f>F117+G117</f>
        <v>0</v>
      </c>
      <c r="I117" s="48">
        <f>SUM(I119:I121)</f>
        <v>0</v>
      </c>
      <c r="J117" s="48">
        <f>SUM(J119:J121)</f>
        <v>0</v>
      </c>
      <c r="K117" s="48">
        <f>SUM(K119:K121)</f>
        <v>0</v>
      </c>
      <c r="L117" s="48">
        <f>SUM(L119:L121)</f>
        <v>0</v>
      </c>
      <c r="M117" s="68"/>
      <c r="N117" s="28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2:41" s="3" customFormat="1" ht="19.5">
      <c r="B118" s="66"/>
      <c r="C118" s="36"/>
      <c r="D118" s="40"/>
      <c r="E118" s="33"/>
      <c r="F118" s="49"/>
      <c r="G118" s="49"/>
      <c r="H118" s="49"/>
      <c r="I118" s="49"/>
      <c r="J118" s="49"/>
      <c r="K118" s="49"/>
      <c r="L118" s="49"/>
      <c r="M118" s="68"/>
      <c r="N118" s="28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</row>
    <row r="119" spans="2:41" s="3" customFormat="1" ht="19.5">
      <c r="B119" s="66"/>
      <c r="C119" s="36"/>
      <c r="D119" s="38" t="s">
        <v>11</v>
      </c>
      <c r="E119" s="26"/>
      <c r="F119" s="49">
        <v>0</v>
      </c>
      <c r="G119" s="49">
        <v>0</v>
      </c>
      <c r="H119" s="49">
        <f>F119+G119</f>
        <v>0</v>
      </c>
      <c r="I119" s="49">
        <v>0</v>
      </c>
      <c r="J119" s="49">
        <v>0</v>
      </c>
      <c r="K119" s="49">
        <v>0</v>
      </c>
      <c r="L119" s="49">
        <f>H119-J119</f>
        <v>0</v>
      </c>
      <c r="M119" s="68"/>
      <c r="N119" s="28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</row>
    <row r="120" spans="2:41" s="3" customFormat="1" ht="19.5">
      <c r="B120" s="66"/>
      <c r="C120" s="36"/>
      <c r="D120" s="38" t="s">
        <v>10</v>
      </c>
      <c r="E120" s="26"/>
      <c r="F120" s="49">
        <v>0</v>
      </c>
      <c r="G120" s="49">
        <v>0</v>
      </c>
      <c r="H120" s="49">
        <f>F120+G120</f>
        <v>0</v>
      </c>
      <c r="I120" s="49">
        <v>0</v>
      </c>
      <c r="J120" s="49">
        <v>0</v>
      </c>
      <c r="K120" s="49">
        <v>0</v>
      </c>
      <c r="L120" s="49">
        <f>H120-J120</f>
        <v>0</v>
      </c>
      <c r="M120" s="68"/>
      <c r="N120" s="28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</row>
    <row r="121" spans="2:41" s="3" customFormat="1" ht="19.5">
      <c r="B121" s="66"/>
      <c r="C121" s="41"/>
      <c r="D121" s="38" t="s">
        <v>9</v>
      </c>
      <c r="E121" s="26"/>
      <c r="F121" s="49">
        <v>0</v>
      </c>
      <c r="G121" s="49">
        <v>0</v>
      </c>
      <c r="H121" s="49">
        <f>F121+G121</f>
        <v>0</v>
      </c>
      <c r="I121" s="49">
        <v>0</v>
      </c>
      <c r="J121" s="49">
        <v>0</v>
      </c>
      <c r="K121" s="49">
        <v>0</v>
      </c>
      <c r="L121" s="49">
        <f>H121-J121</f>
        <v>0</v>
      </c>
      <c r="M121" s="68"/>
      <c r="N121" s="28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</row>
    <row r="122" spans="2:41" s="3" customFormat="1" ht="19.5">
      <c r="B122" s="66"/>
      <c r="C122" s="41"/>
      <c r="D122" s="38"/>
      <c r="E122" s="26"/>
      <c r="F122" s="49"/>
      <c r="G122" s="49"/>
      <c r="H122" s="49"/>
      <c r="I122" s="49"/>
      <c r="J122" s="49"/>
      <c r="K122" s="49"/>
      <c r="L122" s="49"/>
      <c r="M122" s="68"/>
      <c r="N122" s="28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</row>
    <row r="123" spans="2:41" s="3" customFormat="1" ht="19.5">
      <c r="B123" s="66"/>
      <c r="C123" s="41"/>
      <c r="D123" s="38"/>
      <c r="E123" s="26"/>
      <c r="F123" s="49"/>
      <c r="G123" s="49"/>
      <c r="H123" s="49"/>
      <c r="I123" s="49"/>
      <c r="J123" s="49"/>
      <c r="K123" s="49"/>
      <c r="L123" s="49"/>
      <c r="M123" s="68"/>
      <c r="N123" s="28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</row>
    <row r="124" spans="2:41" s="3" customFormat="1" ht="19.5">
      <c r="B124" s="66"/>
      <c r="C124" s="41"/>
      <c r="D124" s="38"/>
      <c r="E124" s="26"/>
      <c r="F124" s="49"/>
      <c r="G124" s="49"/>
      <c r="H124" s="49"/>
      <c r="I124" s="49"/>
      <c r="J124" s="49"/>
      <c r="K124" s="49"/>
      <c r="L124" s="49"/>
      <c r="M124" s="68"/>
      <c r="N124" s="28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</row>
    <row r="125" spans="2:41" s="3" customFormat="1" ht="19.5">
      <c r="B125" s="71"/>
      <c r="C125" s="42"/>
      <c r="D125" s="42"/>
      <c r="E125" s="27"/>
      <c r="F125" s="49"/>
      <c r="G125" s="49"/>
      <c r="H125" s="49"/>
      <c r="I125" s="49"/>
      <c r="J125" s="49"/>
      <c r="K125" s="49"/>
      <c r="L125" s="49"/>
      <c r="M125" s="68"/>
      <c r="N125" s="28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</row>
    <row r="126" spans="2:41" s="3" customFormat="1" ht="19.5">
      <c r="B126" s="66"/>
      <c r="C126" s="25" t="s">
        <v>8</v>
      </c>
      <c r="D126" s="37"/>
      <c r="E126" s="26"/>
      <c r="F126" s="48">
        <f>SUM(F128:F134)</f>
        <v>0</v>
      </c>
      <c r="G126" s="48">
        <f>SUM(G128:G134)</f>
        <v>0</v>
      </c>
      <c r="H126" s="48">
        <f>F126+G126</f>
        <v>0</v>
      </c>
      <c r="I126" s="48">
        <f>SUM(I128:I134)</f>
        <v>0</v>
      </c>
      <c r="J126" s="48">
        <f>SUM(J128:J134)</f>
        <v>0</v>
      </c>
      <c r="K126" s="48">
        <f>SUM(K128:K134)</f>
        <v>0</v>
      </c>
      <c r="L126" s="48">
        <f>SUM(L128:L134)</f>
        <v>0</v>
      </c>
      <c r="M126" s="70"/>
      <c r="N126" s="28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</row>
    <row r="127" spans="2:41" s="3" customFormat="1" ht="19.5">
      <c r="B127" s="66"/>
      <c r="C127" s="37"/>
      <c r="D127" s="37"/>
      <c r="E127" s="26"/>
      <c r="F127" s="49"/>
      <c r="G127" s="49"/>
      <c r="H127" s="49"/>
      <c r="I127" s="49"/>
      <c r="J127" s="49"/>
      <c r="K127" s="49"/>
      <c r="L127" s="49"/>
      <c r="M127" s="68"/>
      <c r="N127" s="28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</row>
    <row r="128" spans="2:41" s="3" customFormat="1" ht="19.5">
      <c r="B128" s="66"/>
      <c r="C128" s="36"/>
      <c r="D128" s="39" t="s">
        <v>7</v>
      </c>
      <c r="E128" s="26"/>
      <c r="F128" s="49">
        <v>0</v>
      </c>
      <c r="G128" s="49">
        <v>0</v>
      </c>
      <c r="H128" s="49">
        <f t="shared" ref="H128:H134" si="11">F128+G128</f>
        <v>0</v>
      </c>
      <c r="I128" s="49">
        <v>0</v>
      </c>
      <c r="J128" s="49">
        <v>0</v>
      </c>
      <c r="K128" s="49">
        <v>0</v>
      </c>
      <c r="L128" s="49">
        <f t="shared" ref="L128:L134" si="12">H128-J128</f>
        <v>0</v>
      </c>
      <c r="M128" s="68"/>
      <c r="N128" s="28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</row>
    <row r="129" spans="2:41" s="3" customFormat="1" ht="19.5">
      <c r="B129" s="66"/>
      <c r="C129" s="36"/>
      <c r="D129" s="39" t="s">
        <v>6</v>
      </c>
      <c r="E129" s="26"/>
      <c r="F129" s="49">
        <v>0</v>
      </c>
      <c r="G129" s="49">
        <v>0</v>
      </c>
      <c r="H129" s="49">
        <f t="shared" si="11"/>
        <v>0</v>
      </c>
      <c r="I129" s="49">
        <v>0</v>
      </c>
      <c r="J129" s="49">
        <v>0</v>
      </c>
      <c r="K129" s="49">
        <v>0</v>
      </c>
      <c r="L129" s="49">
        <f t="shared" si="12"/>
        <v>0</v>
      </c>
      <c r="M129" s="68"/>
      <c r="N129" s="28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</row>
    <row r="130" spans="2:41" s="3" customFormat="1" ht="19.5">
      <c r="B130" s="66"/>
      <c r="C130" s="36"/>
      <c r="D130" s="39" t="s">
        <v>5</v>
      </c>
      <c r="E130" s="26"/>
      <c r="F130" s="49">
        <v>0</v>
      </c>
      <c r="G130" s="49">
        <v>0</v>
      </c>
      <c r="H130" s="49">
        <f t="shared" si="11"/>
        <v>0</v>
      </c>
      <c r="I130" s="49">
        <v>0</v>
      </c>
      <c r="J130" s="49">
        <v>0</v>
      </c>
      <c r="K130" s="49">
        <v>0</v>
      </c>
      <c r="L130" s="49">
        <f t="shared" si="12"/>
        <v>0</v>
      </c>
      <c r="M130" s="68"/>
      <c r="N130" s="28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</row>
    <row r="131" spans="2:41" s="3" customFormat="1" ht="19.5">
      <c r="B131" s="66"/>
      <c r="C131" s="36"/>
      <c r="D131" s="39" t="s">
        <v>4</v>
      </c>
      <c r="E131" s="26"/>
      <c r="F131" s="49">
        <v>0</v>
      </c>
      <c r="G131" s="49">
        <v>0</v>
      </c>
      <c r="H131" s="49">
        <f t="shared" si="11"/>
        <v>0</v>
      </c>
      <c r="I131" s="49">
        <v>0</v>
      </c>
      <c r="J131" s="49">
        <v>0</v>
      </c>
      <c r="K131" s="49">
        <v>0</v>
      </c>
      <c r="L131" s="49">
        <f t="shared" si="12"/>
        <v>0</v>
      </c>
      <c r="M131" s="68"/>
      <c r="N131" s="28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</row>
    <row r="132" spans="2:41" s="3" customFormat="1" ht="19.5">
      <c r="B132" s="66"/>
      <c r="C132" s="36"/>
      <c r="D132" s="39" t="s">
        <v>3</v>
      </c>
      <c r="E132" s="26"/>
      <c r="F132" s="49">
        <v>0</v>
      </c>
      <c r="G132" s="49">
        <v>0</v>
      </c>
      <c r="H132" s="49">
        <f t="shared" si="11"/>
        <v>0</v>
      </c>
      <c r="I132" s="49">
        <v>0</v>
      </c>
      <c r="J132" s="49">
        <v>0</v>
      </c>
      <c r="K132" s="49">
        <v>0</v>
      </c>
      <c r="L132" s="49">
        <f t="shared" si="12"/>
        <v>0</v>
      </c>
      <c r="M132" s="68"/>
      <c r="N132" s="28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</row>
    <row r="133" spans="2:41" s="3" customFormat="1" ht="19.5">
      <c r="B133" s="66"/>
      <c r="C133" s="36"/>
      <c r="D133" s="39" t="s">
        <v>2</v>
      </c>
      <c r="E133" s="26"/>
      <c r="F133" s="49">
        <v>0</v>
      </c>
      <c r="G133" s="49">
        <v>0</v>
      </c>
      <c r="H133" s="49">
        <f t="shared" si="11"/>
        <v>0</v>
      </c>
      <c r="I133" s="49">
        <v>0</v>
      </c>
      <c r="J133" s="49">
        <v>0</v>
      </c>
      <c r="K133" s="49">
        <v>0</v>
      </c>
      <c r="L133" s="49">
        <f t="shared" si="12"/>
        <v>0</v>
      </c>
      <c r="M133" s="68"/>
      <c r="N133" s="28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</row>
    <row r="134" spans="2:41" s="3" customFormat="1" ht="19.5">
      <c r="B134" s="66"/>
      <c r="C134" s="36"/>
      <c r="D134" s="39" t="s">
        <v>1</v>
      </c>
      <c r="E134" s="26"/>
      <c r="F134" s="49">
        <v>0</v>
      </c>
      <c r="G134" s="49">
        <v>0</v>
      </c>
      <c r="H134" s="49">
        <f t="shared" si="11"/>
        <v>0</v>
      </c>
      <c r="I134" s="49">
        <v>0</v>
      </c>
      <c r="J134" s="49">
        <v>0</v>
      </c>
      <c r="K134" s="49">
        <v>0</v>
      </c>
      <c r="L134" s="49">
        <f t="shared" si="12"/>
        <v>0</v>
      </c>
      <c r="M134" s="68"/>
      <c r="N134" s="28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</row>
    <row r="135" spans="2:41" s="3" customFormat="1" ht="19.5">
      <c r="B135" s="66"/>
      <c r="C135" s="25"/>
      <c r="D135" s="29"/>
      <c r="E135" s="26"/>
      <c r="F135" s="49"/>
      <c r="G135" s="49"/>
      <c r="H135" s="49"/>
      <c r="I135" s="49"/>
      <c r="J135" s="49"/>
      <c r="K135" s="49"/>
      <c r="L135" s="49"/>
      <c r="M135" s="68"/>
      <c r="N135" s="28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</row>
    <row r="136" spans="2:41" s="3" customFormat="1" ht="19.5">
      <c r="B136" s="66"/>
      <c r="C136" s="72"/>
      <c r="D136" s="43" t="s">
        <v>0</v>
      </c>
      <c r="E136" s="50"/>
      <c r="F136" s="50">
        <f>F21+F34+F49+F64+F80+F95+F104+F117+F126</f>
        <v>1487157.1</v>
      </c>
      <c r="G136" s="50">
        <f>G21+G34+G49+G64+G80+G95+G104+G117+G126</f>
        <v>956220.1</v>
      </c>
      <c r="H136" s="50">
        <f t="shared" ref="H136:L136" si="13">H21+H34+H49+H64+H80+H95+H104+H117+H126</f>
        <v>2443377.2000000002</v>
      </c>
      <c r="I136" s="50">
        <f t="shared" si="13"/>
        <v>1826716.5</v>
      </c>
      <c r="J136" s="50">
        <f>J21+J34+J49+J64+J80+J95+J104+J117+J126</f>
        <v>1825014.5</v>
      </c>
      <c r="K136" s="50">
        <f>K21+K34+K49+K64+K80+K95+K104+K117+K126</f>
        <v>1825014.5</v>
      </c>
      <c r="L136" s="50">
        <f t="shared" si="13"/>
        <v>618362.69999999995</v>
      </c>
      <c r="M136" s="68"/>
      <c r="N136" s="28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</row>
    <row r="137" spans="2:41" s="3" customFormat="1" ht="19.5">
      <c r="B137" s="66"/>
      <c r="C137" s="25"/>
      <c r="D137" s="29"/>
      <c r="E137" s="26"/>
      <c r="F137" s="31"/>
      <c r="G137" s="31"/>
      <c r="H137" s="31"/>
      <c r="I137" s="31"/>
      <c r="J137" s="31"/>
      <c r="K137" s="51"/>
      <c r="L137" s="51"/>
      <c r="M137" s="73"/>
      <c r="N137" s="28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</row>
    <row r="138" spans="2:41" s="3" customFormat="1" ht="14.25" thickBot="1">
      <c r="B138" s="76"/>
      <c r="C138" s="77"/>
      <c r="D138" s="77"/>
      <c r="E138" s="77"/>
      <c r="F138" s="79"/>
      <c r="G138" s="79"/>
      <c r="H138" s="79"/>
      <c r="I138" s="79"/>
      <c r="J138" s="79"/>
      <c r="K138" s="79"/>
      <c r="L138" s="79"/>
      <c r="M138" s="80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</row>
    <row r="139" spans="2:41" s="3" customFormat="1" ht="13.5"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5"/>
      <c r="M139" s="7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</row>
    <row r="140" spans="2:41" s="3" customFormat="1" ht="13.5"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</row>
    <row r="141" spans="2:41" s="3" customFormat="1" ht="13.5">
      <c r="B141" s="74"/>
      <c r="C141" s="74"/>
      <c r="D141" s="78"/>
      <c r="E141" s="74"/>
      <c r="F141" s="74"/>
      <c r="G141" s="74"/>
      <c r="H141" s="74"/>
      <c r="I141" s="74"/>
      <c r="J141" s="74"/>
      <c r="K141" s="74"/>
      <c r="L141" s="74"/>
      <c r="M141" s="7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</row>
    <row r="142" spans="2:41" s="3" customFormat="1" ht="13.5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</row>
    <row r="143" spans="2:41" s="3" customFormat="1" ht="13.5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</row>
    <row r="144" spans="2:41" s="3" customFormat="1" ht="13.5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</row>
    <row r="145" spans="2:41" s="3" customFormat="1" ht="13.5"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</row>
    <row r="146" spans="2:41" s="3" customFormat="1" ht="13.5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</row>
    <row r="147" spans="2:41" s="3" customFormat="1" ht="13.5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</row>
    <row r="148" spans="2:41" s="3" customFormat="1" ht="13.5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</row>
    <row r="149" spans="2:41" s="3" customFormat="1" ht="13.5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</row>
    <row r="150" spans="2:41" s="3" customFormat="1" ht="13.5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</row>
    <row r="151" spans="2:41" s="3" customFormat="1" ht="13.5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</row>
    <row r="152" spans="2:41" s="3" customFormat="1" ht="13.5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</row>
    <row r="153" spans="2:41" s="3" customFormat="1" ht="13.5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</row>
    <row r="154" spans="2:41" s="3" customFormat="1" ht="13.5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</row>
    <row r="155" spans="2:41" s="3" customFormat="1" ht="13.5"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</row>
    <row r="156" spans="2:41" s="3" customFormat="1" ht="13.5"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</row>
    <row r="157" spans="2:41" s="3" customFormat="1" ht="13.5"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</row>
    <row r="158" spans="2:41" s="3" customFormat="1" ht="13.5"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</row>
    <row r="159" spans="2:41" s="3" customFormat="1" ht="13.5"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</row>
    <row r="160" spans="2:41" s="3" customFormat="1" ht="13.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</row>
    <row r="161" spans="2:41" s="3" customFormat="1" ht="13.5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</row>
    <row r="162" spans="2:41" s="3" customFormat="1" ht="13.5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</row>
    <row r="163" spans="2:41" s="3" customFormat="1" ht="13.5"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</row>
    <row r="164" spans="2:41" s="3" customFormat="1" ht="13.5"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</row>
    <row r="165" spans="2:41" s="3" customFormat="1" ht="13.5"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</row>
    <row r="166" spans="2:41" s="3" customFormat="1" ht="13.5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</row>
    <row r="167" spans="2:41" s="3" customFormat="1" ht="13.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</row>
    <row r="168" spans="2:41" s="3" customFormat="1" ht="13.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</row>
    <row r="169" spans="2:41" s="3" customFormat="1" ht="13.5"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</row>
    <row r="170" spans="2:41" s="3" customFormat="1" ht="13.5"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</row>
    <row r="171" spans="2:41" s="3" customFormat="1" ht="13.5"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</row>
    <row r="172" spans="2:41" s="3" customFormat="1" ht="13.5"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</row>
    <row r="173" spans="2:41" s="3" customFormat="1" ht="13.5"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</row>
    <row r="174" spans="2:41" s="3" customFormat="1" ht="13.5"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</row>
    <row r="175" spans="2:41" s="3" customFormat="1" ht="13.5"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</row>
    <row r="176" spans="2:41" s="3" customFormat="1" ht="13.5"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</row>
    <row r="177" spans="2:41" s="3" customFormat="1" ht="13.5"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</row>
    <row r="178" spans="2:41" s="3" customFormat="1" ht="13.5"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</row>
    <row r="179" spans="2:41" s="3" customFormat="1" ht="13.5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</row>
    <row r="180" spans="2:41" s="3" customFormat="1" ht="13.5"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</row>
    <row r="181" spans="2:41" s="3" customFormat="1" ht="13.5"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</row>
    <row r="182" spans="2:41" s="3" customFormat="1" ht="13.5"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</row>
    <row r="183" spans="2:41" s="3" customFormat="1" ht="13.5"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</row>
    <row r="184" spans="2:41" s="3" customFormat="1" ht="13.5"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</row>
    <row r="185" spans="2:41" s="3" customFormat="1" ht="13.5"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</row>
    <row r="186" spans="2:41" s="3" customFormat="1" ht="13.5"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</row>
    <row r="187" spans="2:41" s="3" customFormat="1" ht="13.5"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</row>
    <row r="188" spans="2:41" s="3" customFormat="1" ht="13.5"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</row>
    <row r="189" spans="2:41" s="3" customFormat="1" ht="13.5"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</row>
    <row r="190" spans="2:41" s="3" customFormat="1" ht="13.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</row>
    <row r="191" spans="2:41" s="3" customFormat="1" ht="13.5"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</row>
    <row r="192" spans="2:41" s="3" customFormat="1" ht="13.5"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</row>
    <row r="193" spans="2:41" s="3" customFormat="1" ht="13.5"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</row>
    <row r="194" spans="2:41" s="3" customFormat="1" ht="13.5"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</row>
    <row r="195" spans="2:41" s="3" customFormat="1" ht="13.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</row>
    <row r="196" spans="2:41" s="3" customFormat="1" ht="13.5"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</row>
    <row r="197" spans="2:41" s="3" customFormat="1" ht="13.5"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</row>
    <row r="198" spans="2:41" s="3" customFormat="1" ht="13.5"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</row>
    <row r="199" spans="2:41" s="3" customFormat="1" ht="13.5"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</row>
    <row r="200" spans="2:41" s="3" customFormat="1" ht="13.5"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</row>
    <row r="201" spans="2:41" s="3" customFormat="1" ht="13.5"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</row>
    <row r="202" spans="2:41" s="3" customFormat="1" ht="13.5"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</row>
    <row r="203" spans="2:41" s="3" customFormat="1" ht="13.5"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</row>
    <row r="204" spans="2:41" s="3" customFormat="1" ht="13.5"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</row>
    <row r="205" spans="2:41" s="3" customFormat="1" ht="13.5"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</row>
    <row r="206" spans="2:41" s="3" customFormat="1" ht="13.5"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</row>
    <row r="207" spans="2:41" s="3" customFormat="1" ht="13.5"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</row>
    <row r="208" spans="2:41" s="3" customFormat="1" ht="13.5"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</row>
    <row r="209" spans="2:41" s="3" customFormat="1" ht="13.5"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</row>
    <row r="210" spans="2:41" s="3" customFormat="1" ht="13.5"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</row>
    <row r="211" spans="2:41" s="3" customFormat="1" ht="13.5"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</row>
    <row r="212" spans="2:41" s="3" customFormat="1" ht="13.5"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</row>
    <row r="213" spans="2:41" s="3" customFormat="1" ht="13.5"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</row>
    <row r="214" spans="2:41" s="3" customFormat="1" ht="13.5"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</row>
    <row r="215" spans="2:41" s="3" customFormat="1" ht="13.5"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</row>
    <row r="216" spans="2:41" s="3" customFormat="1" ht="13.5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</row>
    <row r="217" spans="2:41" s="3" customFormat="1" ht="13.5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</row>
    <row r="218" spans="2:41" s="3" customFormat="1" ht="13.5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</row>
    <row r="219" spans="2:41" s="3" customFormat="1" ht="13.5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</row>
    <row r="220" spans="2:41" s="3" customFormat="1" ht="13.5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</row>
    <row r="221" spans="2:41" s="3" customFormat="1" ht="13.5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</row>
    <row r="222" spans="2:41" s="3" customFormat="1" ht="13.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</row>
    <row r="223" spans="2:41" s="3" customFormat="1" ht="13.5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</row>
    <row r="224" spans="2:41" s="3" customFormat="1" ht="13.5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</row>
    <row r="225" spans="2:41" s="3" customFormat="1" ht="13.5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</row>
    <row r="226" spans="2:41" s="3" customFormat="1" ht="13.5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</row>
    <row r="227" spans="2:41" s="3" customFormat="1" ht="13.5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</row>
    <row r="228" spans="2:41" s="3" customFormat="1" ht="13.5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</row>
    <row r="229" spans="2:41" s="3" customFormat="1" ht="13.5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</row>
    <row r="230" spans="2:41" s="3" customFormat="1" ht="13.5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</row>
    <row r="231" spans="2:41" s="3" customFormat="1" ht="13.5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</row>
    <row r="232" spans="2:41" s="3" customFormat="1" ht="13.5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</row>
    <row r="233" spans="2:41" s="3" customFormat="1" ht="13.5"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</row>
    <row r="234" spans="2:41" s="3" customFormat="1" ht="13.5"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</row>
    <row r="235" spans="2:41" s="3" customFormat="1" ht="13.5"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</row>
    <row r="236" spans="2:41" s="3" customFormat="1" ht="13.5"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</row>
    <row r="237" spans="2:41" s="3" customFormat="1" ht="13.5"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</row>
    <row r="238" spans="2:41" s="3" customFormat="1" ht="13.5"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</row>
    <row r="239" spans="2:41" s="3" customFormat="1" ht="13.5"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</row>
    <row r="240" spans="2:41" s="3" customFormat="1" ht="13.5"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</row>
    <row r="241" spans="2:41" s="3" customFormat="1" ht="13.5"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</row>
    <row r="242" spans="2:41" s="3" customFormat="1" ht="13.5"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</row>
    <row r="243" spans="2:41" s="3" customFormat="1" ht="13.5"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</row>
    <row r="244" spans="2:41" s="3" customFormat="1" ht="13.5"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</row>
    <row r="245" spans="2:41" s="3" customFormat="1" ht="13.5"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</row>
    <row r="246" spans="2:41" s="3" customFormat="1" ht="13.5"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</row>
    <row r="247" spans="2:41" s="3" customFormat="1" ht="13.5"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</row>
    <row r="248" spans="2:41" s="3" customFormat="1" ht="13.5"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</row>
    <row r="249" spans="2:41" s="3" customFormat="1" ht="13.5"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</row>
    <row r="250" spans="2:41" s="3" customFormat="1" ht="13.5"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</row>
    <row r="251" spans="2:41" s="3" customFormat="1" ht="13.5"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</row>
    <row r="252" spans="2:41" s="3" customFormat="1" ht="13.5"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</row>
    <row r="253" spans="2:41" s="3" customFormat="1" ht="13.5"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</row>
    <row r="254" spans="2:41" s="3" customFormat="1" ht="13.5"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</row>
    <row r="255" spans="2:41" s="3" customFormat="1" ht="13.5"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</row>
    <row r="256" spans="2:41" s="3" customFormat="1" ht="13.5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</row>
    <row r="257" spans="2:41" s="3" customFormat="1" ht="13.5"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</row>
    <row r="258" spans="2:41" s="3" customFormat="1" ht="13.5"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</row>
    <row r="259" spans="2:41" s="3" customFormat="1" ht="13.5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</row>
    <row r="260" spans="2:41" s="3" customFormat="1" ht="13.5"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</row>
    <row r="261" spans="2:41" s="3" customFormat="1" ht="13.5"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</row>
    <row r="262" spans="2:41" s="3" customFormat="1" ht="13.5"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</row>
    <row r="263" spans="2:41" s="3" customFormat="1" ht="13.5"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</row>
    <row r="264" spans="2:41" s="3" customFormat="1" ht="13.5"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</row>
    <row r="265" spans="2:41" s="3" customFormat="1" ht="13.5"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</row>
    <row r="266" spans="2:41" s="3" customFormat="1" ht="13.5"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</row>
    <row r="267" spans="2:41" s="3" customFormat="1" ht="13.5"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</row>
    <row r="268" spans="2:41" s="3" customFormat="1" ht="13.5"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</row>
    <row r="269" spans="2:41" s="3" customFormat="1" ht="13.5"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</row>
    <row r="270" spans="2:41" s="3" customFormat="1" ht="13.5"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</row>
    <row r="271" spans="2:41" s="3" customFormat="1" ht="13.5"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</row>
    <row r="272" spans="2:41" s="3" customFormat="1" ht="13.5"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</row>
    <row r="273" spans="2:41" s="3" customFormat="1" ht="13.5"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</row>
    <row r="274" spans="2:41" s="3" customFormat="1" ht="13.5"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</row>
    <row r="275" spans="2:41" s="3" customFormat="1" ht="13.5"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</row>
    <row r="276" spans="2:41" s="3" customFormat="1" ht="13.5"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</row>
    <row r="277" spans="2:41" s="3" customFormat="1" ht="13.5"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</row>
    <row r="278" spans="2:41" s="3" customFormat="1" ht="13.5"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</row>
    <row r="279" spans="2:41" s="3" customFormat="1" ht="13.5"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</row>
    <row r="280" spans="2:41" s="3" customFormat="1" ht="13.5"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</row>
    <row r="281" spans="2:41" s="3" customFormat="1" ht="13.5"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</row>
    <row r="282" spans="2:41" s="3" customFormat="1" ht="13.5"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</row>
    <row r="283" spans="2:41" s="3" customFormat="1" ht="13.5"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</row>
    <row r="284" spans="2:41" s="3" customFormat="1" ht="13.5"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</row>
    <row r="285" spans="2:41" s="3" customFormat="1" ht="13.5"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</row>
    <row r="286" spans="2:41" s="3" customFormat="1" ht="13.5"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</row>
    <row r="287" spans="2:41" s="3" customFormat="1" ht="13.5"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</row>
    <row r="288" spans="2:41" s="3" customFormat="1" ht="13.5"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</row>
    <row r="289" spans="2:41" s="3" customFormat="1" ht="13.5"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</row>
    <row r="290" spans="2:41" s="3" customFormat="1" ht="13.5"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</row>
    <row r="291" spans="2:41" s="3" customFormat="1" ht="13.5"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</row>
    <row r="292" spans="2:41" s="3" customFormat="1" ht="13.5"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</row>
    <row r="293" spans="2:41" s="3" customFormat="1" ht="13.5"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</row>
    <row r="294" spans="2:41" s="3" customFormat="1" ht="13.5"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</row>
    <row r="295" spans="2:41" s="3" customFormat="1" ht="13.5"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</row>
    <row r="296" spans="2:41" s="3" customFormat="1" ht="13.5"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</row>
    <row r="297" spans="2:41" s="3" customFormat="1" ht="13.5"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</row>
    <row r="298" spans="2:41" s="3" customFormat="1" ht="13.5"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</row>
    <row r="299" spans="2:41" s="3" customFormat="1" ht="13.5"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</row>
    <row r="300" spans="2:41" s="3" customFormat="1" ht="13.5"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</row>
    <row r="301" spans="2:41" s="3" customFormat="1" ht="13.5"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</row>
    <row r="302" spans="2:41" s="3" customFormat="1" ht="13.5"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</row>
    <row r="303" spans="2:41" s="3" customFormat="1" ht="13.5"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</row>
    <row r="304" spans="2:41" s="3" customFormat="1" ht="13.5"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</row>
    <row r="305" spans="2:41" s="3" customFormat="1" ht="13.5"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</row>
    <row r="306" spans="2:41" s="3" customFormat="1" ht="13.5"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</row>
    <row r="307" spans="2:41" s="3" customFormat="1" ht="13.5"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</row>
    <row r="308" spans="2:41" s="3" customFormat="1" ht="13.5"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</row>
    <row r="309" spans="2:41" s="3" customFormat="1" ht="13.5"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</row>
    <row r="310" spans="2:41" s="3" customFormat="1" ht="13.5"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</row>
    <row r="311" spans="2:41" s="3" customFormat="1" ht="13.5"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</row>
    <row r="312" spans="2:41" s="3" customFormat="1" ht="13.5"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</row>
    <row r="313" spans="2:41" s="3" customFormat="1" ht="13.5"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</row>
    <row r="314" spans="2:41" s="3" customFormat="1" ht="13.5"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</row>
    <row r="315" spans="2:41" s="3" customFormat="1" ht="13.5"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</row>
    <row r="316" spans="2:41" s="3" customFormat="1" ht="13.5"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</row>
    <row r="317" spans="2:41" s="3" customFormat="1" ht="13.5"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</row>
    <row r="318" spans="2:41" s="3" customFormat="1" ht="13.5"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</row>
    <row r="319" spans="2:41" s="3" customFormat="1" ht="13.5"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</row>
    <row r="320" spans="2:41" s="3" customFormat="1" ht="13.5"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</row>
    <row r="321" spans="2:41" s="3" customFormat="1" ht="13.5"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</row>
    <row r="322" spans="2:41" s="3" customFormat="1" ht="13.5"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</row>
    <row r="323" spans="2:41" s="3" customFormat="1" ht="13.5"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</row>
    <row r="324" spans="2:41" s="3" customFormat="1" ht="13.5"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</row>
    <row r="325" spans="2:41" s="3" customFormat="1" ht="13.5"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</row>
    <row r="326" spans="2:41" s="3" customFormat="1" ht="13.5"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</row>
    <row r="327" spans="2:41" s="3" customFormat="1" ht="13.5"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</row>
    <row r="328" spans="2:41" s="3" customFormat="1" ht="13.5"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</row>
    <row r="329" spans="2:41" s="3" customFormat="1" ht="13.5"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</row>
    <row r="330" spans="2:41" s="3" customFormat="1" ht="13.5"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</row>
    <row r="331" spans="2:41" s="3" customFormat="1" ht="13.5"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</row>
    <row r="332" spans="2:41" s="3" customFormat="1" ht="13.5"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</row>
    <row r="333" spans="2:41" s="3" customFormat="1" ht="13.5"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</row>
    <row r="334" spans="2:41" s="3" customFormat="1" ht="13.5"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</row>
    <row r="335" spans="2:41" s="3" customFormat="1" ht="13.5"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</row>
    <row r="336" spans="2:41" s="3" customFormat="1" ht="13.5"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</row>
    <row r="337" spans="2:41" s="3" customFormat="1" ht="13.5"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</row>
    <row r="338" spans="2:41" s="3" customFormat="1" ht="13.5"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</row>
    <row r="339" spans="2:41" s="3" customFormat="1" ht="13.5"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</row>
    <row r="340" spans="2:41" s="3" customFormat="1" ht="13.5"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</row>
    <row r="341" spans="2:41" s="3" customFormat="1" ht="13.5"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</row>
    <row r="342" spans="2:41" s="3" customFormat="1" ht="13.5"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</row>
    <row r="343" spans="2:41" s="3" customFormat="1" ht="13.5"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</row>
    <row r="344" spans="2:41" s="3" customFormat="1" ht="13.5"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</row>
    <row r="345" spans="2:41" s="3" customFormat="1" ht="13.5"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</row>
    <row r="346" spans="2:41" s="3" customFormat="1" ht="13.5"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</row>
    <row r="347" spans="2:41" s="3" customFormat="1" ht="13.5"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</row>
    <row r="348" spans="2:41" s="3" customFormat="1" ht="13.5"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</row>
    <row r="349" spans="2:41" s="3" customFormat="1" ht="13.5"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</row>
    <row r="350" spans="2:41" s="3" customFormat="1" ht="13.5"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</row>
    <row r="351" spans="2:41" s="3" customFormat="1" ht="13.5"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</row>
    <row r="352" spans="2:41" s="3" customFormat="1" ht="13.5"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</row>
    <row r="353" spans="2:41" s="3" customFormat="1" ht="13.5"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</row>
    <row r="354" spans="2:41" s="3" customFormat="1" ht="13.5"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</row>
    <row r="355" spans="2:41" s="3" customFormat="1" ht="13.5"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</row>
    <row r="356" spans="2:41" s="3" customFormat="1" ht="13.5"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</row>
    <row r="357" spans="2:41" s="3" customFormat="1" ht="13.5"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</row>
    <row r="358" spans="2:41" s="3" customFormat="1" ht="13.5"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</row>
    <row r="359" spans="2:41" s="3" customFormat="1" ht="13.5"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</row>
    <row r="360" spans="2:41" s="3" customFormat="1" ht="13.5"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</row>
    <row r="361" spans="2:41" s="3" customFormat="1" ht="13.5"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</row>
    <row r="362" spans="2:41" s="3" customFormat="1" ht="13.5"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</row>
    <row r="363" spans="2:41" s="3" customFormat="1" ht="13.5"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</row>
    <row r="364" spans="2:41" s="3" customFormat="1" ht="13.5"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</row>
    <row r="365" spans="2:41" s="3" customFormat="1" ht="13.5"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</row>
    <row r="366" spans="2:41" s="3" customFormat="1" ht="13.5"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</row>
    <row r="367" spans="2:41" s="3" customFormat="1" ht="13.5"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</row>
    <row r="368" spans="2:41" s="3" customFormat="1" ht="13.5"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</row>
    <row r="369" spans="2:41" s="3" customFormat="1" ht="13.5"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</row>
    <row r="370" spans="2:41" s="3" customFormat="1" ht="13.5"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</row>
    <row r="371" spans="2:41" s="3" customFormat="1" ht="13.5"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</row>
    <row r="372" spans="2:41" s="3" customFormat="1" ht="13.5"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</row>
    <row r="373" spans="2:41" s="3" customFormat="1" ht="13.5"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</row>
    <row r="374" spans="2:41" s="3" customFormat="1" ht="13.5"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</row>
    <row r="375" spans="2:41" s="3" customFormat="1" ht="13.5"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</row>
    <row r="376" spans="2:41" s="3" customFormat="1" ht="13.5"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</row>
    <row r="377" spans="2:41" s="3" customFormat="1" ht="13.5"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</row>
    <row r="378" spans="2:41" s="3" customFormat="1" ht="13.5"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</row>
    <row r="379" spans="2:41" s="3" customFormat="1" ht="13.5"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</row>
    <row r="380" spans="2:41" s="3" customFormat="1" ht="13.5"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</row>
    <row r="381" spans="2:41" s="3" customFormat="1" ht="13.5"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</row>
    <row r="382" spans="2:41" s="3" customFormat="1" ht="13.5"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</row>
    <row r="383" spans="2:41" s="3" customFormat="1" ht="13.5"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</row>
    <row r="384" spans="2:41" s="3" customFormat="1" ht="13.5"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</row>
    <row r="385" spans="2:41" s="3" customFormat="1" ht="13.5"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</row>
    <row r="386" spans="2:41" s="3" customFormat="1" ht="13.5"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</row>
    <row r="387" spans="2:41" s="3" customFormat="1" ht="13.5"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</row>
    <row r="388" spans="2:41" s="3" customFormat="1" ht="13.5"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</row>
    <row r="389" spans="2:41" s="3" customFormat="1" ht="13.5"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</row>
    <row r="390" spans="2:41" s="3" customFormat="1" ht="13.5"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</row>
    <row r="391" spans="2:41" s="3" customFormat="1" ht="13.5"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</row>
    <row r="392" spans="2:41" s="3" customFormat="1" ht="13.5"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</row>
    <row r="393" spans="2:41" s="3" customFormat="1" ht="13.5"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</row>
    <row r="394" spans="2:41" s="3" customFormat="1" ht="13.5"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</row>
    <row r="395" spans="2:41" s="3" customFormat="1" ht="13.5"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</row>
    <row r="396" spans="2:41" s="3" customFormat="1" ht="13.5"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</row>
    <row r="397" spans="2:41" s="3" customFormat="1" ht="13.5"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</row>
    <row r="398" spans="2:41" s="3" customFormat="1" ht="13.5"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</row>
    <row r="399" spans="2:41" s="3" customFormat="1" ht="13.5"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</row>
    <row r="400" spans="2:41" s="3" customFormat="1" ht="13.5"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</row>
    <row r="401" spans="2:41" s="3" customFormat="1" ht="13.5"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</row>
    <row r="402" spans="2:41" s="3" customFormat="1" ht="13.5"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</row>
    <row r="403" spans="2:41" s="3" customFormat="1" ht="13.5"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</row>
    <row r="404" spans="2:41" s="3" customFormat="1" ht="13.5"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</row>
    <row r="405" spans="2:41" s="3" customFormat="1" ht="13.5"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</row>
    <row r="406" spans="2:41" s="3" customFormat="1" ht="13.5"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</row>
    <row r="407" spans="2:41" s="3" customFormat="1" ht="13.5"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</row>
    <row r="408" spans="2:41" s="3" customFormat="1" ht="13.5"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</row>
    <row r="409" spans="2:41" s="3" customFormat="1" ht="13.5"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</row>
    <row r="410" spans="2:41" s="3" customFormat="1" ht="13.5"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</row>
    <row r="411" spans="2:41" s="3" customFormat="1" ht="13.5"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</row>
    <row r="412" spans="2:41" s="3" customFormat="1" ht="13.5"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</row>
    <row r="413" spans="2:41" s="3" customFormat="1" ht="13.5"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</row>
    <row r="414" spans="2:41" s="3" customFormat="1" ht="13.5"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</row>
    <row r="415" spans="2:41" s="3" customFormat="1" ht="13.5"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</row>
    <row r="416" spans="2:41" s="3" customFormat="1" ht="13.5"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</row>
    <row r="417" spans="2:41" s="3" customFormat="1" ht="13.5"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</row>
    <row r="418" spans="2:41" s="3" customFormat="1" ht="13.5"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</row>
    <row r="419" spans="2:41" s="3" customFormat="1" ht="13.5"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</row>
    <row r="420" spans="2:41" s="3" customFormat="1" ht="13.5"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</row>
    <row r="421" spans="2:41" s="3" customFormat="1" ht="13.5"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</row>
    <row r="422" spans="2:41" s="3" customFormat="1" ht="13.5"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</row>
    <row r="423" spans="2:41" s="3" customFormat="1" ht="13.5"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</row>
    <row r="424" spans="2:41" s="3" customFormat="1" ht="13.5"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</row>
    <row r="425" spans="2:41" s="3" customFormat="1" ht="13.5"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</row>
    <row r="426" spans="2:41" s="3" customFormat="1" ht="13.5"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</row>
    <row r="427" spans="2:41" s="3" customFormat="1" ht="13.5"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</row>
    <row r="428" spans="2:41" s="3" customFormat="1" ht="13.5"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</row>
    <row r="429" spans="2:41" s="3" customFormat="1" ht="13.5"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</row>
    <row r="430" spans="2:41" s="3" customFormat="1" ht="13.5"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</row>
    <row r="431" spans="2:41" s="3" customFormat="1" ht="13.5"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</row>
    <row r="432" spans="2:41" s="3" customFormat="1" ht="13.5"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</row>
    <row r="433" spans="2:41" s="3" customFormat="1" ht="13.5"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</row>
    <row r="434" spans="2:41" s="3" customFormat="1" ht="13.5"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</row>
    <row r="435" spans="2:41" s="3" customFormat="1" ht="13.5"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</row>
    <row r="436" spans="2:41" s="3" customFormat="1" ht="13.5"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</row>
    <row r="437" spans="2:41" s="3" customFormat="1" ht="13.5"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</row>
    <row r="438" spans="2:41" s="3" customFormat="1" ht="13.5"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</row>
    <row r="439" spans="2:41" s="3" customFormat="1" ht="13.5"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</row>
    <row r="440" spans="2:41" s="3" customFormat="1" ht="13.5"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</row>
    <row r="441" spans="2:41" s="3" customFormat="1" ht="13.5"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</row>
    <row r="442" spans="2:41" s="3" customFormat="1" ht="13.5"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</row>
    <row r="443" spans="2:41" s="3" customFormat="1" ht="13.5"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</row>
    <row r="444" spans="2:41" s="3" customFormat="1" ht="13.5"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</row>
    <row r="445" spans="2:41" s="3" customFormat="1" ht="13.5"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</row>
    <row r="446" spans="2:41" s="3" customFormat="1" ht="13.5"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</row>
    <row r="447" spans="2:41" s="3" customFormat="1" ht="13.5"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</row>
    <row r="448" spans="2:41" s="3" customFormat="1" ht="13.5"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</row>
    <row r="449" spans="2:41" s="3" customFormat="1" ht="13.5"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</row>
    <row r="450" spans="2:41" s="3" customFormat="1" ht="13.5"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</row>
    <row r="451" spans="2:41" s="3" customFormat="1" ht="13.5"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</row>
    <row r="452" spans="2:41" s="3" customFormat="1" ht="13.5"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</row>
    <row r="453" spans="2:41" s="3" customFormat="1" ht="13.5"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</row>
    <row r="454" spans="2:41" s="3" customFormat="1" ht="13.5"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</row>
    <row r="455" spans="2:41" s="3" customFormat="1" ht="13.5"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</row>
    <row r="456" spans="2:41" s="3" customFormat="1" ht="13.5"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</row>
    <row r="457" spans="2:41" s="3" customFormat="1" ht="13.5"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</row>
    <row r="458" spans="2:41" s="3" customFormat="1" ht="13.5"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</row>
    <row r="459" spans="2:41" s="3" customFormat="1" ht="13.5"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</row>
  </sheetData>
  <mergeCells count="8">
    <mergeCell ref="P53:U55"/>
    <mergeCell ref="C64:D65"/>
    <mergeCell ref="B11:M11"/>
    <mergeCell ref="B12:M12"/>
    <mergeCell ref="B13:M13"/>
    <mergeCell ref="B14:M14"/>
    <mergeCell ref="B15:M15"/>
    <mergeCell ref="R44:V50"/>
  </mergeCells>
  <pageMargins left="0.23622047244094491" right="0.23622047244094491" top="0.88" bottom="1.1100000000000001" header="0.31496062992125984" footer="0.5"/>
  <pageSetup scale="39" fitToHeight="0" orientation="portrait" r:id="rId1"/>
  <headerFooter alignWithMargins="0"/>
  <rowBreaks count="1" manualBreakCount="1"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 TRIMESTRE ENE-JUN 2016</vt:lpstr>
      <vt:lpstr>3 TRIMESTRE ENE-SEP 2016</vt:lpstr>
      <vt:lpstr>'2 TRIMESTRE ENE-JUN 2016'!Área_de_impresión</vt:lpstr>
      <vt:lpstr>'3 TRIMESTRE ENE-SEP 2016'!Área_de_impresión</vt:lpstr>
      <vt:lpstr>'2 TRIMESTRE ENE-JUN 2016'!Títulos_a_imprimir</vt:lpstr>
      <vt:lpstr>'3 TRIMESTRE ENE-SEP 2016'!Títulos_a_imprimir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Luis Enrique Tornés Leyva</cp:lastModifiedBy>
  <cp:lastPrinted>2016-05-20T14:48:46Z</cp:lastPrinted>
  <dcterms:created xsi:type="dcterms:W3CDTF">2015-05-20T15:32:04Z</dcterms:created>
  <dcterms:modified xsi:type="dcterms:W3CDTF">2016-10-20T16:06:36Z</dcterms:modified>
</cp:coreProperties>
</file>